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3260" windowHeight="9345" tabRatio="674" activeTab="6"/>
  </bookViews>
  <sheets>
    <sheet name="Families" sheetId="1" r:id="rId1"/>
    <sheet name="Safety" sheetId="2" r:id="rId2"/>
    <sheet name="Learning" sheetId="3" r:id="rId3"/>
    <sheet name="Health" sheetId="4" r:id="rId4"/>
    <sheet name="Economy" sheetId="5" r:id="rId5"/>
    <sheet name="Environment" sheetId="6" r:id="rId6"/>
    <sheet name="Government" sheetId="7" r:id="rId7"/>
    <sheet name="EndNotes" sheetId="8" r:id="rId8"/>
  </sheets>
  <definedNames>
    <definedName name="_xlnm.Print_Area" localSheetId="4">'Economy'!$A$1:$I$295</definedName>
    <definedName name="_xlnm.Print_Area" localSheetId="7">'EndNotes'!$A$1:$I$3</definedName>
    <definedName name="_xlnm.Print_Area" localSheetId="5">'Environment'!$A$1:$I$152</definedName>
    <definedName name="_xlnm.Print_Area" localSheetId="0">'Families'!$A$1:$I$370</definedName>
    <definedName name="_xlnm.Print_Area" localSheetId="3">'Health'!$A$1:$I$303</definedName>
    <definedName name="_xlnm.Print_Area" localSheetId="2">'Learning'!$A$1:$I$543</definedName>
  </definedNames>
  <calcPr fullCalcOnLoad="1"/>
</workbook>
</file>

<file path=xl/sharedStrings.xml><?xml version="1.0" encoding="utf-8"?>
<sst xmlns="http://schemas.openxmlformats.org/spreadsheetml/2006/main" count="2564" uniqueCount="1409">
  <si>
    <t>a)  20 or fewer students</t>
  </si>
  <si>
    <t>b)  21-25 students</t>
  </si>
  <si>
    <t>c)  26-29 students</t>
  </si>
  <si>
    <t>d)  30 or more students</t>
  </si>
  <si>
    <t>3.18.2</t>
  </si>
  <si>
    <t>a)  Elementary Schools K-5</t>
  </si>
  <si>
    <t>b)  Middle Schools:</t>
  </si>
  <si>
    <t xml:space="preserve">    2)  Science</t>
  </si>
  <si>
    <t xml:space="preserve">    3)  Social Studies</t>
  </si>
  <si>
    <t xml:space="preserve">    4)  Language Arts</t>
  </si>
  <si>
    <t>c)  High Schools:</t>
  </si>
  <si>
    <t>CAPACITY TO MEET ENROLLMENT NEEDS</t>
  </si>
  <si>
    <t>3.19.1</t>
  </si>
  <si>
    <t>3.19.2</t>
  </si>
  <si>
    <r>
      <t xml:space="preserve">Overenrolled schools: </t>
    </r>
    <r>
      <rPr>
        <sz val="10"/>
        <rFont val="Arial"/>
        <family val="0"/>
      </rPr>
      <t>Percentage of schools with enrollments over capacity</t>
    </r>
  </si>
  <si>
    <t>Our Learning</t>
  </si>
  <si>
    <t>Broward County's future is rich in opportunities.  But we cannot realize our potential without a well-educated workforce and citizenry to help us build better lives for our families and a prosperous economy for the county and state as a whole.</t>
  </si>
  <si>
    <t>One of our best investments is to teach our children how to live and work in the 21st century, which will require not only the "three Rs" but also the ability to think, solve problems, use technology and act as informed, socially responsible citizens.  At the same time, we need to break the cycle of illiteracy that severely limits the employment, economic self-sufficiency and civic participation of many adult Floridians.</t>
  </si>
  <si>
    <t>READINESS FOR KINDERGARTEN</t>
  </si>
  <si>
    <t>ADULT LITERACY</t>
  </si>
  <si>
    <r>
      <t>Primary Care Center service:</t>
    </r>
    <r>
      <rPr>
        <sz val="10"/>
        <rFont val="Arial"/>
        <family val="2"/>
      </rPr>
      <t xml:space="preserve">  Percentage of patients who are seen at public Primary Care Centers who were discharged within 150 minutes</t>
    </r>
  </si>
  <si>
    <t>c)  Cerebrovascular disease (e.g., strokes)</t>
  </si>
  <si>
    <t>d)  Chronic obstructive lung disease (e.g., bronchitis, asthma)</t>
  </si>
  <si>
    <t>4.9.3</t>
  </si>
  <si>
    <r>
      <t xml:space="preserve">Unintentional death rate:  </t>
    </r>
    <r>
      <rPr>
        <sz val="10"/>
        <rFont val="Arial"/>
        <family val="2"/>
      </rPr>
      <t>Number of uninitentional deaths per 100,000 youths (ages 0-19)</t>
    </r>
  </si>
  <si>
    <r>
      <t xml:space="preserve">Death rate:  </t>
    </r>
    <r>
      <rPr>
        <sz val="10"/>
        <rFont val="Arial"/>
        <family val="2"/>
      </rPr>
      <t>Number of deaths per 100,000 residents</t>
    </r>
  </si>
  <si>
    <t>b)  seniors (65+)</t>
  </si>
  <si>
    <t>a)  adults (18-64 years old)</t>
  </si>
  <si>
    <r>
      <t>MENTAL HEALTH</t>
    </r>
    <r>
      <rPr>
        <sz val="8"/>
        <rFont val="Arial Narrow"/>
        <family val="2"/>
      </rPr>
      <t xml:space="preserve">  CONTINUED</t>
    </r>
  </si>
  <si>
    <t>4.14.3</t>
  </si>
  <si>
    <t>4.14.4</t>
  </si>
  <si>
    <r>
      <t>PHYSICAL FITNESS</t>
    </r>
    <r>
      <rPr>
        <sz val="8"/>
        <rFont val="Arial Narrow"/>
        <family val="2"/>
      </rPr>
      <t xml:space="preserve">  CONTINUED</t>
    </r>
  </si>
  <si>
    <r>
      <t xml:space="preserve">Youth obesity:  </t>
    </r>
    <r>
      <rPr>
        <sz val="10"/>
        <rFont val="Arial"/>
        <family val="2"/>
      </rPr>
      <t>By survey, percentage of high school students who were overweight (based on BMI)</t>
    </r>
  </si>
  <si>
    <t>b)  Percentage of juvenile arrests that involved non-violent index crimes</t>
  </si>
  <si>
    <t>b)  Percentage of juvenile arrests that involved violent index crimes</t>
  </si>
  <si>
    <t>7.9.2</t>
  </si>
  <si>
    <t>Registered voter turnout in presidential election years</t>
  </si>
  <si>
    <t>a)  Percentage of registered voters who voted</t>
  </si>
  <si>
    <t>7.9.3</t>
  </si>
  <si>
    <r>
      <t xml:space="preserve">Overall voter turnout in presidential election years:  </t>
    </r>
    <r>
      <rPr>
        <sz val="10"/>
        <rFont val="Arial"/>
        <family val="2"/>
      </rPr>
      <t>Percentage of adults age 18 and older who voted</t>
    </r>
  </si>
  <si>
    <t>NON-PRESIDENTIAL ELECTIONS</t>
  </si>
  <si>
    <t>7.10.1</t>
  </si>
  <si>
    <t>Voter registration in non-presidential election years</t>
  </si>
  <si>
    <t>7.10.2</t>
  </si>
  <si>
    <t>Registered voter turnout in non-presidential election years</t>
  </si>
  <si>
    <t>7.10.3</t>
  </si>
  <si>
    <r>
      <t xml:space="preserve">Overall voter turnout in non-presidential election years:  </t>
    </r>
    <r>
      <rPr>
        <sz val="10"/>
        <rFont val="Arial"/>
        <family val="2"/>
      </rPr>
      <t>Percentage of adults age 18 and older who voted</t>
    </r>
  </si>
  <si>
    <t>7.11.1</t>
  </si>
  <si>
    <t>7.11.2</t>
  </si>
  <si>
    <t>REPRESENTATION</t>
  </si>
  <si>
    <r>
      <t xml:space="preserve">Involving citizens </t>
    </r>
    <r>
      <rPr>
        <i/>
        <sz val="14"/>
        <rFont val="Times New Roman"/>
        <family val="1"/>
      </rPr>
      <t>continued</t>
    </r>
  </si>
  <si>
    <t>FL1996</t>
  </si>
  <si>
    <t>Debt</t>
  </si>
  <si>
    <t>a)  Number of public high school students taking Florida College Placement Tests (CPT) in all three subject areas</t>
  </si>
  <si>
    <t>b)  Percentage of public high school students passing the CPT in:</t>
  </si>
  <si>
    <t xml:space="preserve">    1)  Mathematics</t>
  </si>
  <si>
    <t xml:space="preserve">    2)  Writing</t>
  </si>
  <si>
    <t xml:space="preserve">    3)  Reading</t>
  </si>
  <si>
    <t xml:space="preserve">    4)  All subjects</t>
  </si>
  <si>
    <t xml:space="preserve">RACIAL HARMONY </t>
  </si>
  <si>
    <t>3.5.1</t>
  </si>
  <si>
    <t>a)  "Race relations among students are positive at my school."</t>
  </si>
  <si>
    <t>b)  "Race relations among school staff are positive at my school."</t>
  </si>
  <si>
    <t>b)  juveniles (per 100,000 residents age 10-17)</t>
  </si>
  <si>
    <t>a)  adults (per 100,000 residents age 18 and older)</t>
  </si>
  <si>
    <t>PUBLIC SATISFACTION</t>
  </si>
  <si>
    <t>3.14.1</t>
  </si>
  <si>
    <t>WAGES OF GRADUATES</t>
  </si>
  <si>
    <t>3.15.1</t>
  </si>
  <si>
    <t>a)  Public high schools</t>
  </si>
  <si>
    <t xml:space="preserve">     1)  Vocational certificate</t>
  </si>
  <si>
    <t xml:space="preserve">     2)  Associate of Science (A.S.) degree</t>
  </si>
  <si>
    <t>f)  Private colleges and universities</t>
  </si>
  <si>
    <t>3.16.1</t>
  </si>
  <si>
    <t>a)  Number of volunteers</t>
  </si>
  <si>
    <t>b)  Number of hours per preK-12 student</t>
  </si>
  <si>
    <t>c)  Number of hours per volunteer</t>
  </si>
  <si>
    <t>3.16.2</t>
  </si>
  <si>
    <t>a)  "I feel welcome when I visit my child's school."</t>
  </si>
  <si>
    <t>b)  "The school staff wants me to be involved at  my child's school."</t>
  </si>
  <si>
    <t>c)  "The school staff tells me about their activities such as parent meetings, student performances, etc."</t>
  </si>
  <si>
    <t>d)  "When I have asked for information at my child's school, the staff responded promptly."</t>
  </si>
  <si>
    <t>e)  "My child's school  has asked me to share my ideas and/or concerns about the school."</t>
  </si>
  <si>
    <r>
      <t xml:space="preserve">c)  Use of bus capacity:  </t>
    </r>
    <r>
      <rPr>
        <sz val="10"/>
        <rFont val="Arial"/>
        <family val="2"/>
      </rPr>
      <t>Percentage of bus seat capacity used</t>
    </r>
  </si>
  <si>
    <t>b)  Number of children in foster care, independent living or residential group care as of June 30 (per 100,000 children under age 18)</t>
  </si>
  <si>
    <t xml:space="preserve">Manatee population: </t>
  </si>
  <si>
    <t>a)  Broward County West Indian Manatee Mortality</t>
  </si>
  <si>
    <t>b)  Florida West Indian Manatee Population</t>
  </si>
  <si>
    <t>6.6.2</t>
  </si>
  <si>
    <t>d)  Water preserve areas</t>
  </si>
  <si>
    <t>e)  Conservation easements (managed by public or private entities)</t>
  </si>
  <si>
    <t>f)  Water bodies</t>
  </si>
  <si>
    <t>g) Developable land</t>
  </si>
  <si>
    <t>h) Total area of natural areas in Broward County</t>
  </si>
  <si>
    <t>6.5.2</t>
  </si>
  <si>
    <t>Total tree canopy coverage in Broward County, east of Conservation Areas</t>
  </si>
  <si>
    <t>THREATENED AND ENDANGERED SPECIES</t>
  </si>
  <si>
    <t>6.6.1</t>
  </si>
  <si>
    <t>a)  Number of children taken into custody by police because they were suspected of committing a non-violent crime, including burglary, larceny/theft and motor vehicle theft (per 100,000 children ages 10-17)</t>
  </si>
  <si>
    <t xml:space="preserve">    1)  Owners</t>
  </si>
  <si>
    <t xml:space="preserve">    2)  Renters</t>
  </si>
  <si>
    <t>h)   Measles</t>
  </si>
  <si>
    <t>i)  Meningitis, H-Flu</t>
  </si>
  <si>
    <t>k)  Hepatitis B</t>
  </si>
  <si>
    <t xml:space="preserve">SUICIDE </t>
  </si>
  <si>
    <t>4.11.1</t>
  </si>
  <si>
    <t>4.11.2</t>
  </si>
  <si>
    <t>4.12.1</t>
  </si>
  <si>
    <t>4.12.2</t>
  </si>
  <si>
    <t>a) seriously and persistently mentally ill adults</t>
  </si>
  <si>
    <t>b) seriously emotionally disturbed children</t>
  </si>
  <si>
    <t>c) emotionally disturbed children</t>
  </si>
  <si>
    <t>Learning to stay healthy</t>
  </si>
  <si>
    <t>IMMUNIZATIONS</t>
  </si>
  <si>
    <t>4.13.1</t>
  </si>
  <si>
    <t>PHYSICAL FITNESS</t>
  </si>
  <si>
    <t>4.14.1</t>
  </si>
  <si>
    <t>4.14.2</t>
  </si>
  <si>
    <t>ALCOHOL AND DRUG USE</t>
  </si>
  <si>
    <t>4.15.1</t>
  </si>
  <si>
    <t>4.15.2</t>
  </si>
  <si>
    <t>4.15.3</t>
  </si>
  <si>
    <t>4.15.5</t>
  </si>
  <si>
    <t>4.15.6</t>
  </si>
  <si>
    <t>CIGARETTE SMOKING</t>
  </si>
  <si>
    <t>4.16.1</t>
  </si>
  <si>
    <r>
      <t xml:space="preserve">Primary communicable diseases:  </t>
    </r>
    <r>
      <rPr>
        <sz val="10"/>
        <rFont val="Arial"/>
        <family val="2"/>
      </rPr>
      <t>Number of new cases reported per 100,000 residents</t>
    </r>
    <r>
      <rPr>
        <sz val="9"/>
        <rFont val="Arial"/>
        <family val="2"/>
      </rPr>
      <t xml:space="preserve">   (continued)</t>
    </r>
  </si>
  <si>
    <t>5.7.3</t>
  </si>
  <si>
    <t>The consequences of beginning life unhealthy can be lifelong and devastating.  Low birth weight and birth defects can cause serious health problems, imposing significant hardship on individuals, their families and society.  Staying healthy as children and adults also is important and requires us to learn behaviors that promote wellness.</t>
  </si>
  <si>
    <t>INFANT MORTALITY</t>
  </si>
  <si>
    <t>HEALTH CARE SATISFACTION</t>
  </si>
  <si>
    <t>ADULT HEALTH</t>
  </si>
  <si>
    <t>COMMUNICABLE DISEASES</t>
  </si>
  <si>
    <t>HEALTH CARE ACCESS</t>
  </si>
  <si>
    <t>MENTAL HEALTH</t>
  </si>
  <si>
    <t>Beginning life healthy</t>
  </si>
  <si>
    <t>BIRTHS TO TEENAGERS</t>
  </si>
  <si>
    <t>4.1.1</t>
  </si>
  <si>
    <t>a)  White teenage mothers</t>
  </si>
  <si>
    <t>b)  Non-white teenage mothers</t>
  </si>
  <si>
    <t>c)  All teenage mothers</t>
  </si>
  <si>
    <t>4.1.2</t>
  </si>
  <si>
    <t>4.1.3</t>
  </si>
  <si>
    <t>LOW BIRTH WEIGHT</t>
  </si>
  <si>
    <t>4.2.1</t>
  </si>
  <si>
    <t>a)  White babies</t>
  </si>
  <si>
    <t>b)  Non-white babies</t>
  </si>
  <si>
    <t>c)  All babies</t>
  </si>
  <si>
    <t>4.3.1</t>
  </si>
  <si>
    <t>4.4.1</t>
  </si>
  <si>
    <t>4.4.2</t>
  </si>
  <si>
    <t>4.4.3</t>
  </si>
  <si>
    <t>4.5.1</t>
  </si>
  <si>
    <t>4.5.2</t>
  </si>
  <si>
    <t>Living healthy lives</t>
  </si>
  <si>
    <t>4.6.1</t>
  </si>
  <si>
    <t>4.6.2</t>
  </si>
  <si>
    <t>a)  0 days</t>
  </si>
  <si>
    <t>b)  1-7 days</t>
  </si>
  <si>
    <t>c)  8-30 days</t>
  </si>
  <si>
    <t>4.6.3</t>
  </si>
  <si>
    <t>4.7.1</t>
  </si>
  <si>
    <t>4.7.2</t>
  </si>
  <si>
    <t>b)  Non-white</t>
  </si>
  <si>
    <t>c)  From a Spanish-speaking country</t>
  </si>
  <si>
    <t>4.7.3</t>
  </si>
  <si>
    <t>4.7.4</t>
  </si>
  <si>
    <t>4.8.1</t>
  </si>
  <si>
    <t>4.8.2</t>
  </si>
  <si>
    <t>DEATHS</t>
  </si>
  <si>
    <t>4.9.1</t>
  </si>
  <si>
    <t>4.9.2</t>
  </si>
  <si>
    <t>a)  Heart disease</t>
  </si>
  <si>
    <t>EndNotes</t>
  </si>
  <si>
    <r>
      <t>Teenage unemployment rate:</t>
    </r>
    <r>
      <rPr>
        <sz val="10"/>
        <rFont val="Arial"/>
        <family val="2"/>
      </rPr>
      <t xml:space="preserve">  Percentage of people ages 16 to 19 in the following racial and ethnic groups who were unable to find work</t>
    </r>
  </si>
  <si>
    <t>EQUAL EMPLOYMENT OPPORTUNITY</t>
  </si>
  <si>
    <t>5.4.1</t>
  </si>
  <si>
    <t>Job discrimination</t>
  </si>
  <si>
    <t>a)  Number of employment discrimination complaints</t>
  </si>
  <si>
    <t>5.5.1</t>
  </si>
  <si>
    <r>
      <t>Public satisfaction with workforce preparation:</t>
    </r>
    <r>
      <rPr>
        <sz val="10"/>
        <rFont val="Arial"/>
        <family val="2"/>
      </rPr>
      <t xml:space="preserve">  By CCB survey, percentage of residents who thought the educational system was doing a good, very good or excellent job developing the workforce businesses need in the future</t>
    </r>
  </si>
  <si>
    <r>
      <t>How people perceive their financial situation:</t>
    </r>
    <r>
      <rPr>
        <sz val="10"/>
        <rFont val="Arial"/>
        <family val="2"/>
      </rPr>
      <t xml:space="preserve">  By CCB survey, percentage of households that believe they are</t>
    </r>
  </si>
  <si>
    <r>
      <t>Public rating of local government:</t>
    </r>
    <r>
      <rPr>
        <sz val="10"/>
        <rFont val="Arial"/>
        <family val="2"/>
      </rPr>
      <t xml:space="preserve">  By CCB survey, percentage of adults who rated the job their county government was doing as good, very good or excellent</t>
    </r>
  </si>
  <si>
    <r>
      <t>Public trust in government:</t>
    </r>
    <r>
      <rPr>
        <sz val="10"/>
        <rFont val="Arial"/>
        <family val="2"/>
      </rPr>
      <t xml:space="preserve">  By CCB and FSU surveys, percentage of adults who trusted government to do what was right just about always or most of the time</t>
    </r>
  </si>
  <si>
    <t xml:space="preserve">     1)  Federal government</t>
  </si>
  <si>
    <t xml:space="preserve">     2)  State Government</t>
  </si>
  <si>
    <t xml:space="preserve">     1)  State government</t>
  </si>
  <si>
    <t xml:space="preserve">     2)  County Government</t>
  </si>
  <si>
    <r>
      <t>Quality of life in the local community:</t>
    </r>
    <r>
      <rPr>
        <sz val="10"/>
        <rFont val="Arial"/>
        <family val="2"/>
      </rPr>
      <t xml:space="preserve">  By CCB survey, percentage of Broward County residents who rate their neighborhood as a place to live as:</t>
    </r>
  </si>
  <si>
    <t>a)  Excellent or very good</t>
  </si>
  <si>
    <t>b)  Good</t>
  </si>
  <si>
    <t>c)  Fair or poor</t>
  </si>
  <si>
    <t>b)  Ranking among the 67 counties in the percentage of registered voters who voted (1st=highest voter turnout)</t>
  </si>
  <si>
    <t>a)  ages 10-14</t>
  </si>
  <si>
    <t>b)  ages 15-19</t>
  </si>
  <si>
    <t>c)  ages 20-24</t>
  </si>
  <si>
    <t xml:space="preserve"> </t>
  </si>
  <si>
    <t>d)  ages 25-34</t>
  </si>
  <si>
    <t>e)  ages 35-44</t>
  </si>
  <si>
    <t>f)  ages 45-54</t>
  </si>
  <si>
    <t>g)  ages 55-64</t>
  </si>
  <si>
    <t>h)  ages 65-74</t>
  </si>
  <si>
    <t>i)  ages 75+</t>
  </si>
  <si>
    <t xml:space="preserve">    6)  Multi-racial</t>
  </si>
  <si>
    <t xml:space="preserve">    7)  Female</t>
  </si>
  <si>
    <t xml:space="preserve">    8)  Male</t>
  </si>
  <si>
    <t>Our Economy</t>
  </si>
  <si>
    <t>Steady employment, competitive wages and a good standard of living are important to people in Broward County, as changing economic conditions affect jobs, retirement and financial situations.</t>
  </si>
  <si>
    <t>Businesses must respond to rapidly changing market conditions, advances in technology and global competition.  Jobs are requiring higher levels of skill and becoming less secure as companies change the way they do business, implement new technologies or develop new products and services.  To move toward greater economic prosperity, the state must reduce unnecessary regulations, replace command and control rules with market incentives and encourage partnerships with the private sector.  Capital must be invested to finance</t>
  </si>
  <si>
    <t>business expansions and start-ups, develop better products, enter new markets, retrain our workforce and create more jobs.</t>
  </si>
  <si>
    <t>Access to quality, affordable health care is critical to preventing illnesses, deaths and disabilities.  We already know that safe food and water and a strong public health system are effective in reducing the incidence of disease and serious health complications.  However, we still have challenges to face such as AIDS, alcohol abuse and drug addiction, that take a serious toll on our population.</t>
  </si>
  <si>
    <t>+8.8%</t>
  </si>
  <si>
    <t>+1.6%</t>
  </si>
  <si>
    <r>
      <t xml:space="preserve">Quality of marine bathing water, from a bacteriological standpoint: </t>
    </r>
    <r>
      <rPr>
        <sz val="10"/>
        <rFont val="Arial"/>
        <family val="2"/>
      </rPr>
      <t>Percentage of beach water quality test results rated as "Good".</t>
    </r>
  </si>
  <si>
    <t>1995-00</t>
  </si>
  <si>
    <t>b)  Estimated total dollars spent by tourists (in billions of nominal dollars)</t>
  </si>
  <si>
    <t>b)  Number of boat ramp lanes</t>
  </si>
  <si>
    <t>a)  Linear miles of saltwater beaches usable for swimming</t>
  </si>
  <si>
    <t>FINANCIAL MANAGEMENT</t>
  </si>
  <si>
    <r>
      <t>Kindergartners promoted to first grade:</t>
    </r>
    <r>
      <rPr>
        <sz val="10"/>
        <rFont val="Arial"/>
        <family val="2"/>
      </rPr>
      <t xml:space="preserve">  Percentage of kindergartners in public schools who were promoted to first grade at the end of the academic year</t>
    </r>
  </si>
  <si>
    <r>
      <t>CLASS SIZE</t>
    </r>
    <r>
      <rPr>
        <sz val="8"/>
        <rFont val="Arial Narrow"/>
        <family val="2"/>
      </rPr>
      <t xml:space="preserve">   CONTINUED</t>
    </r>
  </si>
  <si>
    <r>
      <t xml:space="preserve">Average class size:  </t>
    </r>
    <r>
      <rPr>
        <sz val="10"/>
        <rFont val="Arial"/>
        <family val="0"/>
      </rPr>
      <t>Average class size in public schools</t>
    </r>
  </si>
  <si>
    <t>a)  Number of freshwater beaches usable for swimming</t>
  </si>
  <si>
    <t>6.5.3</t>
  </si>
  <si>
    <t>a)  Protected land (acres)</t>
  </si>
  <si>
    <t>b)  Unprotected land (acres)</t>
  </si>
  <si>
    <r>
      <t>WILDLIFE HABITAT</t>
    </r>
    <r>
      <rPr>
        <sz val="8"/>
        <rFont val="Arial Narrow"/>
        <family val="2"/>
      </rPr>
      <t xml:space="preserve">   CONTINUED</t>
    </r>
  </si>
  <si>
    <t>2)  Active recreational land</t>
  </si>
  <si>
    <t>1)  Conservation and passive recreational land</t>
  </si>
  <si>
    <t>3)  Other protected land</t>
  </si>
  <si>
    <t>Conservation and recreational lands</t>
  </si>
  <si>
    <t>4)  East Coast Buffer</t>
  </si>
  <si>
    <r>
      <t>Elders with self-care limitations:</t>
    </r>
    <r>
      <rPr>
        <sz val="10"/>
        <rFont val="Arial"/>
        <family val="2"/>
      </rPr>
      <t xml:space="preserve"> By CCB survey, percentage of people age 70 and older who, because of an impairment or health problem, needed the help of other people with their personal care needs, such as eating, bathing, dressing, or getting around the house</t>
    </r>
  </si>
  <si>
    <r>
      <t>Communication disabilities:</t>
    </r>
    <r>
      <rPr>
        <sz val="10"/>
        <rFont val="Arial"/>
        <family val="2"/>
      </rPr>
      <t xml:space="preserve">  By CCB survey, percentage of adults age 18 and older who were</t>
    </r>
  </si>
  <si>
    <r>
      <t>Physical disabilities:</t>
    </r>
    <r>
      <rPr>
        <sz val="10"/>
        <rFont val="Arial"/>
        <family val="2"/>
      </rPr>
      <t xml:space="preserve">  By CCB survey, percentage of adults age 18 and older who have a physical disability requiring assistance in walking or moving around</t>
    </r>
  </si>
  <si>
    <r>
      <t>Opportunities by gender and race:</t>
    </r>
    <r>
      <rPr>
        <sz val="10"/>
        <rFont val="Arial"/>
        <family val="2"/>
      </rPr>
      <t xml:space="preserve">  By CCB survey, percentage of adults who thought that people from their same background had the same or more opportunities than in the past</t>
    </r>
  </si>
  <si>
    <r>
      <t>Opportunities for people with disabilities:</t>
    </r>
    <r>
      <rPr>
        <sz val="10"/>
        <rFont val="Arial"/>
        <family val="2"/>
      </rPr>
      <t xml:space="preserve">  By CCB survey, percentage of adults in Broward County who thought that people with disabilities had the same or more opportunities than in the past (comparing the perception of people with disabilities versus the perception of people without disabilities)</t>
    </r>
  </si>
  <si>
    <t>a)  Per capita personal income - Total</t>
  </si>
  <si>
    <t xml:space="preserve">     1) Net earnings</t>
  </si>
  <si>
    <t xml:space="preserve">     2) Transfer payments</t>
  </si>
  <si>
    <t xml:space="preserve">     3) Dividends, interest and rent</t>
  </si>
  <si>
    <r>
      <t>Growth in output:</t>
    </r>
    <r>
      <rPr>
        <sz val="10"/>
        <rFont val="Arial"/>
        <family val="2"/>
      </rPr>
      <t xml:space="preserve">  Annual percentage increase (+) or decrease (-) in total earnings by place of work</t>
    </r>
  </si>
  <si>
    <t>c)  United States</t>
  </si>
  <si>
    <t>Building a strong economy</t>
  </si>
  <si>
    <t>5.10.1</t>
  </si>
  <si>
    <r>
      <t>Jobs by major industry:</t>
    </r>
    <r>
      <rPr>
        <sz val="10"/>
        <rFont val="Arial"/>
        <family val="2"/>
      </rPr>
      <t xml:space="preserve">  Number of full and part-time jobs</t>
    </r>
  </si>
  <si>
    <t xml:space="preserve">    1) Federal</t>
  </si>
  <si>
    <t xml:space="preserve">    2) State</t>
  </si>
  <si>
    <t xml:space="preserve">    3) Local</t>
  </si>
  <si>
    <t>TOTAL jobs (all industries)</t>
  </si>
  <si>
    <t>5.10.2</t>
  </si>
  <si>
    <r>
      <t>Government jobs:</t>
    </r>
    <r>
      <rPr>
        <sz val="10"/>
        <rFont val="Arial"/>
        <family val="2"/>
      </rPr>
      <t xml:space="preserve">  Percentage of full and part-time jobs in</t>
    </r>
  </si>
  <si>
    <t>a)  Local government</t>
  </si>
  <si>
    <t>b)  Federal, state, and local government</t>
  </si>
  <si>
    <t>5.10.3</t>
  </si>
  <si>
    <t>b)  victims per 1,000 population 0-17</t>
  </si>
  <si>
    <t>a)  number of victims ages 0-17</t>
  </si>
  <si>
    <r>
      <t>Child abuse and neglect:</t>
    </r>
    <r>
      <rPr>
        <sz val="10"/>
        <rFont val="Arial"/>
        <family val="2"/>
      </rPr>
      <t xml:space="preserve">  Victims of child abuse and neglect whose maltreatment was verified or found to have some evidence of occurrence (may be multiple counts for the same person per year)</t>
    </r>
  </si>
  <si>
    <r>
      <t>Career, technical, adult and community education programs:</t>
    </r>
    <r>
      <rPr>
        <sz val="10"/>
        <rFont val="Arial"/>
        <family val="2"/>
      </rPr>
      <t xml:space="preserve"> Number of students enrolled in:</t>
    </r>
  </si>
  <si>
    <t xml:space="preserve">    1)  Asian / Pacific Islander</t>
  </si>
  <si>
    <t xml:space="preserve">    4)  American Indian / Alaskan Native</t>
  </si>
  <si>
    <t>FL2002</t>
  </si>
  <si>
    <r>
      <t>High School Competency Test (HSCT):</t>
    </r>
    <r>
      <rPr>
        <sz val="10"/>
        <rFont val="Arial"/>
        <family val="2"/>
      </rPr>
      <t xml:space="preserve">  Retired and replaced by the Grade 10 Florida Comprehensive Assessment Test (FCAT)</t>
    </r>
  </si>
  <si>
    <t>Retired - See Endnotes.</t>
  </si>
  <si>
    <r>
      <t>Florida Comprehensive Assessment Test (FCAT):</t>
    </r>
    <r>
      <rPr>
        <sz val="10"/>
        <rFont val="Arial"/>
        <family val="2"/>
      </rPr>
      <t xml:space="preserve">  Total scores range from 100 to 500.</t>
    </r>
  </si>
  <si>
    <t>49, 804</t>
  </si>
  <si>
    <t>b)  Number of public high school students who took the SAT</t>
  </si>
  <si>
    <t>c)  Percentage of public high school graduates who took the SAT</t>
  </si>
  <si>
    <t>b)  Number of public high school students who took the ACT</t>
  </si>
  <si>
    <t>c)  Percentage of public high school graduates who took the ACT</t>
  </si>
  <si>
    <t>Literacy of young adults (ages 19-24)</t>
  </si>
  <si>
    <t>Literacy of adults (ages 25-64)</t>
  </si>
  <si>
    <r>
      <t>Adults with Disabilities:</t>
    </r>
    <r>
      <rPr>
        <sz val="10"/>
        <rFont val="Arial"/>
        <family val="2"/>
      </rPr>
      <t xml:space="preserve">  Percentage of adults who enroll in and complete the Workforce Development Level 3 of the Adults with Disabilities Workforce Development Program</t>
    </r>
  </si>
  <si>
    <r>
      <t>Family Literacy:</t>
    </r>
    <r>
      <rPr>
        <sz val="10"/>
        <rFont val="Arial"/>
        <family val="2"/>
      </rPr>
      <t xml:space="preserve">  Percentage of adults participating in Family Literacy classes, who enroll in and complete the Intermediate Literacy Level (Level 3) of the Adult Basic Education Program</t>
    </r>
  </si>
  <si>
    <r>
      <t>Work limitations:</t>
    </r>
    <r>
      <rPr>
        <sz val="10"/>
        <rFont val="Arial"/>
        <family val="2"/>
      </rPr>
      <t xml:space="preserve">  By CCB survey, percentage of people in the workforce who, because of an impairment or health problem, were limited in the kind or amount of work they could do</t>
    </r>
  </si>
  <si>
    <r>
      <t>Work limitations:</t>
    </r>
    <r>
      <rPr>
        <sz val="10"/>
        <rFont val="Arial"/>
        <family val="2"/>
      </rPr>
      <t xml:space="preserve">  By CCB survey, percentage of people in the workforce who, because of an impairment or health problem, were kept from working at a job or business</t>
    </r>
  </si>
  <si>
    <r>
      <t>Deaths from unintentional injuries:</t>
    </r>
    <r>
      <rPr>
        <sz val="10"/>
        <rFont val="Arial"/>
        <family val="2"/>
      </rPr>
      <t xml:space="preserve">  Number of people per 100,000 residents who died from unintentional injuries</t>
    </r>
  </si>
  <si>
    <r>
      <t>Boating accidents:</t>
    </r>
    <r>
      <rPr>
        <sz val="10"/>
        <rFont val="Arial"/>
        <family val="2"/>
      </rPr>
      <t xml:space="preserve">  Number of recreational boating accidents per 100,000 vessels registered</t>
    </r>
  </si>
  <si>
    <r>
      <t>Boating deaths:</t>
    </r>
    <r>
      <rPr>
        <sz val="10"/>
        <rFont val="Arial"/>
        <family val="2"/>
      </rPr>
      <t xml:space="preserve">  Number of people killed in recreational boating accidents per 100,000 vessels registered</t>
    </r>
  </si>
  <si>
    <r>
      <t>Boating injuries:</t>
    </r>
    <r>
      <rPr>
        <sz val="10"/>
        <rFont val="Arial"/>
        <family val="2"/>
      </rPr>
      <t xml:space="preserve">  Number of people who needed more than simple first aid as a result of recreational boating accidents per 100,000 vessels registered</t>
    </r>
  </si>
  <si>
    <r>
      <t xml:space="preserve"> FCAT Writing Assessment:  </t>
    </r>
    <r>
      <rPr>
        <sz val="10"/>
        <rFont val="Arial"/>
        <family val="2"/>
      </rPr>
      <t>Performance on the FCAT Writing Assessment (formerly Florida Writing Assessment) in public schools (1.0 = lowest possible score; 6.0 = highest possible score)</t>
    </r>
  </si>
  <si>
    <r>
      <t>PRENATAL AND INFANT SCREENING</t>
    </r>
    <r>
      <rPr>
        <sz val="8"/>
        <rFont val="Arial Narrow"/>
        <family val="2"/>
      </rPr>
      <t xml:space="preserve">  CONTINUED</t>
    </r>
  </si>
  <si>
    <r>
      <t>ADULT HEALTH</t>
    </r>
    <r>
      <rPr>
        <sz val="8"/>
        <rFont val="Arial Narrow"/>
        <family val="2"/>
      </rPr>
      <t xml:space="preserve">  CONTINUED</t>
    </r>
  </si>
  <si>
    <t>d)  Under 200% of the Federal Poverty Level</t>
  </si>
  <si>
    <r>
      <t>HEALTH CARE ACCESS</t>
    </r>
    <r>
      <rPr>
        <sz val="8"/>
        <rFont val="Arial Narrow"/>
        <family val="2"/>
      </rPr>
      <t xml:space="preserve">  CONTINUED</t>
    </r>
  </si>
  <si>
    <r>
      <t xml:space="preserve">Promoting a positive learning environment </t>
    </r>
    <r>
      <rPr>
        <b/>
        <i/>
        <sz val="14"/>
        <rFont val="Times New Roman"/>
        <family val="1"/>
      </rPr>
      <t>(preK-12)</t>
    </r>
  </si>
  <si>
    <r>
      <t>Partnerships in Broward County Public Schools:</t>
    </r>
    <r>
      <rPr>
        <sz val="11"/>
        <rFont val="Arial"/>
        <family val="2"/>
      </rPr>
      <t xml:space="preserve">  </t>
    </r>
    <r>
      <rPr>
        <sz val="10"/>
        <rFont val="Arial"/>
        <family val="2"/>
      </rPr>
      <t>Number of Partner in Education partnerships</t>
    </r>
  </si>
  <si>
    <r>
      <t xml:space="preserve">Change in jobs by major industry: </t>
    </r>
    <r>
      <rPr>
        <i/>
        <sz val="11"/>
        <rFont val="Arial"/>
        <family val="2"/>
      </rPr>
      <t xml:space="preserve"> </t>
    </r>
    <r>
      <rPr>
        <sz val="10"/>
        <rFont val="Arial"/>
        <family val="2"/>
      </rPr>
      <t>Annual percentage growth (+) or decline (-) in the number of full and part-time jobs</t>
    </r>
  </si>
  <si>
    <r>
      <t xml:space="preserve">Age of first marijuana use: </t>
    </r>
    <r>
      <rPr>
        <sz val="10"/>
        <rFont val="Arial"/>
        <family val="2"/>
      </rPr>
      <t>By survey, percentage of high school youth who used marijuana before age 13</t>
    </r>
  </si>
  <si>
    <r>
      <t>Recent graduates of the educational system:</t>
    </r>
    <r>
      <rPr>
        <sz val="10"/>
        <rFont val="Arial"/>
        <family val="2"/>
      </rPr>
      <t xml:space="preserve">  Average annual starting wage (in nominal dollars) for graduates of</t>
    </r>
  </si>
  <si>
    <r>
      <t>Births to undereducated mothers:</t>
    </r>
    <r>
      <rPr>
        <sz val="10"/>
        <rFont val="Arial"/>
        <family val="2"/>
      </rPr>
      <t xml:space="preserve">  Percentage of babies who were born to mothers without a high school diploma</t>
    </r>
  </si>
  <si>
    <r>
      <t>Births to families at risk of poverty and instability:</t>
    </r>
    <r>
      <rPr>
        <sz val="10"/>
        <rFont val="Arial"/>
        <family val="2"/>
      </rPr>
      <t xml:space="preserve">  Percentage of babies born whose mothers had all of the following disadvantages: a) unmarried, b) under age 20 when her first child was born, and c) less than a high school education</t>
    </r>
  </si>
  <si>
    <r>
      <t>Runaway children:</t>
    </r>
    <r>
      <rPr>
        <sz val="10"/>
        <rFont val="Arial"/>
        <family val="2"/>
      </rPr>
      <t xml:space="preserve">  Number of children reported as runaway children</t>
    </r>
  </si>
  <si>
    <r>
      <t>Homeless people:</t>
    </r>
    <r>
      <rPr>
        <sz val="10"/>
        <rFont val="Arial"/>
        <family val="2"/>
      </rPr>
      <t xml:space="preserve">  Number of homeless people on any given day</t>
    </r>
  </si>
  <si>
    <r>
      <t>Newly vs. chronically homeless:</t>
    </r>
    <r>
      <rPr>
        <sz val="10"/>
        <rFont val="Arial"/>
        <family val="2"/>
      </rPr>
      <t xml:space="preserve">  Percentage of homeless people who have been homeless</t>
    </r>
  </si>
  <si>
    <r>
      <t>Homeless families:</t>
    </r>
    <r>
      <rPr>
        <sz val="10"/>
        <rFont val="Arial"/>
        <family val="2"/>
      </rPr>
      <t xml:space="preserve">  Percentage of homeless people who were homeless with their families</t>
    </r>
  </si>
  <si>
    <t>a)  Average beach width at high tide (feet)</t>
  </si>
  <si>
    <t>Voter registration in presidential election years</t>
  </si>
  <si>
    <t>a)  Percentage of adults registered to vote</t>
  </si>
  <si>
    <t>Our Families and Communities</t>
  </si>
  <si>
    <t>For all people to participate fully in society, families need to thrive; children need to be able to grow to full potential; elders need to feel secure.  One of our best long-term investments is to work toward a stable environment in which neighbors take their personal and community responsibilities seriously.</t>
  </si>
  <si>
    <t>Our communities are challenged in many different ways.  Our rapid growth has choked our roads and encouraged sprawl that must be contained and balanced to avoid decline in established neighborhoods.  Artistic, recreational and other leisure activities must be supported for neighborhoods to remain vigorous.</t>
  </si>
  <si>
    <t>CRITICAL BENCHMARKS</t>
  </si>
  <si>
    <t>1.1</t>
  </si>
  <si>
    <t>1.3</t>
  </si>
  <si>
    <t>1.4</t>
  </si>
  <si>
    <t>1.5</t>
  </si>
  <si>
    <t>1.6</t>
  </si>
  <si>
    <t>1.7</t>
  </si>
  <si>
    <t>1.8</t>
  </si>
  <si>
    <t>CHILDREN IN LIVING AWAY FROM THEIR HOMES</t>
  </si>
  <si>
    <t>Our Safety</t>
  </si>
  <si>
    <t>22nd</t>
  </si>
  <si>
    <t>16th</t>
  </si>
  <si>
    <t>19th</t>
  </si>
  <si>
    <t>a)  Burglary / breaking and entering</t>
  </si>
  <si>
    <t>b)  Larceny / theft</t>
  </si>
  <si>
    <t>3.6.1</t>
  </si>
  <si>
    <t>a)  Credit students</t>
  </si>
  <si>
    <t>b)  Non-credit students</t>
  </si>
  <si>
    <t>a)  Broward Community College</t>
  </si>
  <si>
    <t>b)  Florida Community College System</t>
  </si>
  <si>
    <t>UNIVERSITY GRADUATES</t>
  </si>
  <si>
    <t>3.7.1</t>
  </si>
  <si>
    <t>a)  State universities</t>
  </si>
  <si>
    <t>b)  Private colleges and universities</t>
  </si>
  <si>
    <t>3.7.2</t>
  </si>
  <si>
    <t>3.8.1</t>
  </si>
  <si>
    <t>3.8.2</t>
  </si>
  <si>
    <t>Preparing for the workforce</t>
  </si>
  <si>
    <t>3.9.1</t>
  </si>
  <si>
    <t>a)  Prose literacy (reading printed information and communicating in writing)</t>
  </si>
  <si>
    <t>b)  Quantitative literacy (applying math in everyday life)</t>
  </si>
  <si>
    <t>c)  Document literacy (understanding and using graphs, tables, maps, forms, and other documents)</t>
  </si>
  <si>
    <t>3.9.2</t>
  </si>
  <si>
    <t>3.9.3</t>
  </si>
  <si>
    <t>3.9.4</t>
  </si>
  <si>
    <t>3.9.5</t>
  </si>
  <si>
    <t>3.9.6</t>
  </si>
  <si>
    <t>GRADUATES ENTERING THE WORKFORCE</t>
  </si>
  <si>
    <t>3.10.1</t>
  </si>
  <si>
    <t>a)  Public high school graduates</t>
  </si>
  <si>
    <t xml:space="preserve">     1)  working (including in the military) and continuing their education</t>
  </si>
  <si>
    <r>
      <t>Literacy of adult offenders:</t>
    </r>
    <r>
      <rPr>
        <sz val="10"/>
        <rFont val="Arial"/>
        <family val="2"/>
      </rPr>
      <t xml:space="preserve"> Of those tested, percentage of adult offenders who had basic skills at the ninth grade level or higher at time of last test</t>
    </r>
  </si>
  <si>
    <r>
      <t>Vocation training of releasees:</t>
    </r>
    <r>
      <rPr>
        <sz val="10"/>
        <rFont val="Arial"/>
        <family val="2"/>
      </rPr>
      <t xml:space="preserve">  Percentage of state prison releasees who had a vocational certificate</t>
    </r>
  </si>
  <si>
    <r>
      <t>Employment one year after release:</t>
    </r>
    <r>
      <rPr>
        <sz val="10"/>
        <rFont val="Arial"/>
        <family val="2"/>
      </rPr>
      <t xml:space="preserve">  Percentage of ex-offenders released to Broward County holding a job or pursuing further education in Florida one year after release from state prisons</t>
    </r>
  </si>
  <si>
    <t>j)   Hepatitis A (infectious)</t>
  </si>
  <si>
    <r>
      <t>Housing discrimination complaints:</t>
    </r>
    <r>
      <rPr>
        <sz val="10"/>
        <rFont val="Arial"/>
        <family val="2"/>
      </rPr>
      <t xml:space="preserve">  Number of housing discrimination complaints made to a federal agency</t>
    </r>
  </si>
  <si>
    <r>
      <t>Hate crimes:</t>
    </r>
    <r>
      <rPr>
        <sz val="10"/>
        <rFont val="Arial"/>
        <family val="2"/>
      </rPr>
      <t xml:space="preserve">  Number of hate crimes reported to law enforcement per 100,000 residents</t>
    </r>
  </si>
  <si>
    <r>
      <t>Recreational land and water:</t>
    </r>
    <r>
      <rPr>
        <sz val="10"/>
        <rFont val="Arial"/>
        <family val="2"/>
      </rPr>
      <t xml:space="preserve">  Acres of recreational land and fresh water open to the public</t>
    </r>
  </si>
  <si>
    <r>
      <t xml:space="preserve">10.7 </t>
    </r>
    <r>
      <rPr>
        <sz val="8"/>
        <rFont val="Arial"/>
        <family val="2"/>
      </rPr>
      <t>million</t>
    </r>
  </si>
  <si>
    <r>
      <t>Camping:</t>
    </r>
    <r>
      <rPr>
        <sz val="10"/>
        <rFont val="Arial"/>
        <family val="2"/>
      </rPr>
      <t xml:space="preserve">  Number of camp sites open for public use</t>
    </r>
  </si>
  <si>
    <r>
      <t>Lakes and rivers:</t>
    </r>
    <r>
      <rPr>
        <sz val="10"/>
        <rFont val="Arial"/>
        <family val="2"/>
      </rPr>
      <t xml:space="preserve">  Beaches on lakes and rivers open to the public for recreation</t>
    </r>
  </si>
  <si>
    <t>Contributing to productivity</t>
  </si>
  <si>
    <t>Volunteers in Broward County Public Schools</t>
  </si>
  <si>
    <t>Employer involvement</t>
  </si>
  <si>
    <t>8th</t>
  </si>
  <si>
    <t>Single parent families</t>
  </si>
  <si>
    <t>a)  Percentage of families with children headed by a single parent</t>
  </si>
  <si>
    <t>b)  Percentage of single parent families headed by</t>
  </si>
  <si>
    <t xml:space="preserve">     1)  a single mother</t>
  </si>
  <si>
    <t xml:space="preserve">     2)  a single father</t>
  </si>
  <si>
    <t>CHILDREN IN DISADVANTAGED FAMILIES</t>
  </si>
  <si>
    <t>FL1994</t>
  </si>
  <si>
    <t>1.5.1</t>
  </si>
  <si>
    <t>a)  White mothers</t>
  </si>
  <si>
    <t>c)  All mothers</t>
  </si>
  <si>
    <t>1.5.2</t>
  </si>
  <si>
    <t>1.5.3</t>
  </si>
  <si>
    <t>1.5.4</t>
  </si>
  <si>
    <t>Families on welfare</t>
  </si>
  <si>
    <t>CHILDREN IN POVERTY</t>
  </si>
  <si>
    <t>1.6.1</t>
  </si>
  <si>
    <t>CHILD CARE</t>
  </si>
  <si>
    <t>FL1995</t>
  </si>
  <si>
    <t>1.7.1</t>
  </si>
  <si>
    <t>a)  Broward County</t>
  </si>
  <si>
    <t>b)  Florida</t>
  </si>
  <si>
    <t>1.7.2</t>
  </si>
  <si>
    <t>1.7.3</t>
  </si>
  <si>
    <t>CHILDREN LIVING AWAY FROM THEIR FAMILIES</t>
  </si>
  <si>
    <t>1.8.1</t>
  </si>
  <si>
    <t>Children in foster care</t>
  </si>
  <si>
    <t>a)  Number of children in emergency shelter care as of June 30 (per 100,000 children under age 18)</t>
  </si>
  <si>
    <t>1.8.2</t>
  </si>
  <si>
    <t>FL</t>
  </si>
  <si>
    <t>1.8.3</t>
  </si>
  <si>
    <t>AA+</t>
  </si>
  <si>
    <r>
      <t>Credit rating:</t>
    </r>
    <r>
      <rPr>
        <sz val="9"/>
        <rFont val="Arial"/>
        <family val="2"/>
      </rPr>
      <t xml:space="preserve">  Standard &amp; Poor's bond rating</t>
    </r>
  </si>
  <si>
    <t>b)  a very good or good place to live</t>
  </si>
  <si>
    <r>
      <t>Population growth:</t>
    </r>
    <r>
      <rPr>
        <sz val="10"/>
        <rFont val="Arial"/>
        <family val="2"/>
      </rPr>
      <t xml:space="preserve">  Average annual percentage increase (+) or decrease (-) during the previous 5 years in the number of people who live here</t>
    </r>
  </si>
  <si>
    <t>+2.62%</t>
  </si>
  <si>
    <t>+2.58%</t>
  </si>
  <si>
    <t>+2.07%</t>
  </si>
  <si>
    <t>+2.22%</t>
  </si>
  <si>
    <t>b)  Black / African American</t>
  </si>
  <si>
    <t>c)  Asian / Native Hawaiian / Other Pacific Islander</t>
  </si>
  <si>
    <t>d)  American Indian / Alaska Native</t>
  </si>
  <si>
    <t>e)  Hispanic (may be of any race)</t>
  </si>
  <si>
    <r>
      <t>Teen birthrate:</t>
    </r>
    <r>
      <rPr>
        <sz val="10"/>
        <rFont val="Arial"/>
        <family val="2"/>
      </rPr>
      <t xml:space="preserve">  Number of teenage mothers (ages 15-19) who gave birth per 1,000 teenage girls ages 15-19</t>
    </r>
  </si>
  <si>
    <r>
      <t>Repeat births to teenagers:</t>
    </r>
    <r>
      <rPr>
        <sz val="10"/>
        <rFont val="Arial"/>
        <family val="2"/>
      </rPr>
      <t xml:space="preserve">  The percentage of teenage mothers (ages 15-19) giving birth who already had a child</t>
    </r>
  </si>
  <si>
    <t>Living in Broward County</t>
  </si>
  <si>
    <t>TRENDS</t>
  </si>
  <si>
    <t>QUALITY OF LIFE</t>
  </si>
  <si>
    <t>FL1993</t>
  </si>
  <si>
    <t>1.1.1</t>
  </si>
  <si>
    <t>a)  an excellent place to live</t>
  </si>
  <si>
    <t>not available</t>
  </si>
  <si>
    <t>c)  a fair place to live</t>
  </si>
  <si>
    <t>d)  a poor place to live</t>
  </si>
  <si>
    <t>1.1.2</t>
  </si>
  <si>
    <t>a)  improved</t>
  </si>
  <si>
    <t>b)  stayed the same</t>
  </si>
  <si>
    <t>c)  grown worse</t>
  </si>
  <si>
    <t>d)  don't know / no answer</t>
  </si>
  <si>
    <t>POPULATION</t>
  </si>
  <si>
    <t>FL1999</t>
  </si>
  <si>
    <t>1.2.1</t>
  </si>
  <si>
    <t>1.2.2</t>
  </si>
  <si>
    <t>Building strong families</t>
  </si>
  <si>
    <t>PEOPLE IN POVERTY</t>
  </si>
  <si>
    <t>1.3.1</t>
  </si>
  <si>
    <t>1.3.2</t>
  </si>
  <si>
    <t>a)  White</t>
  </si>
  <si>
    <t>c)  Hispanic</t>
  </si>
  <si>
    <t>1.3.3</t>
  </si>
  <si>
    <t>a)  Males</t>
  </si>
  <si>
    <t>b)  Females</t>
  </si>
  <si>
    <t>SINGLE PARENT FAMILIES</t>
  </si>
  <si>
    <t>1.4.1</t>
  </si>
  <si>
    <t>FL2001</t>
  </si>
  <si>
    <t>5.11.2</t>
  </si>
  <si>
    <r>
      <t>Tourist development taxes:</t>
    </r>
    <r>
      <rPr>
        <sz val="10"/>
        <rFont val="Arial"/>
        <family val="2"/>
      </rPr>
      <t xml:space="preserve">  Value of tourist development taxes collected (in millions of nominal dollars)</t>
    </r>
  </si>
  <si>
    <t>Entry level placement tests</t>
  </si>
  <si>
    <t>Annualized % of live births</t>
  </si>
  <si>
    <t xml:space="preserve">     4)  Evenness in distribution of numbers of individuals per species</t>
  </si>
  <si>
    <t>b)  Average stony coral diversity indices - Second Reef</t>
  </si>
  <si>
    <t>Not Tabulated</t>
  </si>
  <si>
    <t>b)  Number of homeless people per 100,000 residents</t>
  </si>
  <si>
    <t xml:space="preserve">      1)  Broward County</t>
  </si>
  <si>
    <t xml:space="preserve">      2)  Florida</t>
  </si>
  <si>
    <t>1.10.2</t>
  </si>
  <si>
    <t>a)  less than a year</t>
  </si>
  <si>
    <t>b)  a year or more</t>
  </si>
  <si>
    <t>1.10.3</t>
  </si>
  <si>
    <t>SELF-SUFFICIENCY OF THE ELDERLY</t>
  </si>
  <si>
    <t>1.11.1</t>
  </si>
  <si>
    <t>1.11.2</t>
  </si>
  <si>
    <t>1.11.3</t>
  </si>
  <si>
    <t>PEOPLE WITH DISABILITIES</t>
  </si>
  <si>
    <t>1.12.1</t>
  </si>
  <si>
    <t>1.12.2</t>
  </si>
  <si>
    <t>1.12.3</t>
  </si>
  <si>
    <t>c)  speech impaired</t>
  </si>
  <si>
    <t>1.12.4</t>
  </si>
  <si>
    <t xml:space="preserve">Improving our communities </t>
  </si>
  <si>
    <t>LIFE IN COMMUNITIES</t>
  </si>
  <si>
    <t>1.13.1</t>
  </si>
  <si>
    <t>HOUSING</t>
  </si>
  <si>
    <t>1.14.1</t>
  </si>
  <si>
    <t>1.14.2</t>
  </si>
  <si>
    <t>a)  was overcrowded</t>
  </si>
  <si>
    <t>b)  lacked complete plumbing</t>
  </si>
  <si>
    <t>c)  lacked complete kitchen</t>
  </si>
  <si>
    <t>d)  was substandard</t>
  </si>
  <si>
    <t>MOBILITY</t>
  </si>
  <si>
    <t>1.15.1</t>
  </si>
  <si>
    <t>1.15.2</t>
  </si>
  <si>
    <t>1.15.3</t>
  </si>
  <si>
    <t>a)  excellent</t>
  </si>
  <si>
    <t>b)  good</t>
  </si>
  <si>
    <t>c)  fair</t>
  </si>
  <si>
    <t>d)  poor</t>
  </si>
  <si>
    <t>1.15.4</t>
  </si>
  <si>
    <t>Mass transit:</t>
  </si>
  <si>
    <t>a) Availability of mass transit</t>
  </si>
  <si>
    <t xml:space="preserve">     1)  Total number of route miles (millions)</t>
  </si>
  <si>
    <t xml:space="preserve">     2)  Total number of service miles (millions)</t>
  </si>
  <si>
    <t>3.3.4</t>
  </si>
  <si>
    <t>3.3.5</t>
  </si>
  <si>
    <t>3.5.2</t>
  </si>
  <si>
    <t>3.5.3</t>
  </si>
  <si>
    <t>3.5.4</t>
  </si>
  <si>
    <t>3.5.5</t>
  </si>
  <si>
    <t>3.5.6</t>
  </si>
  <si>
    <t>3.5.7</t>
  </si>
  <si>
    <r>
      <t xml:space="preserve">Promoting a positive learning environment </t>
    </r>
    <r>
      <rPr>
        <b/>
        <i/>
        <sz val="14"/>
        <rFont val="Times New Roman"/>
        <family val="1"/>
      </rPr>
      <t>(preK-12)</t>
    </r>
    <r>
      <rPr>
        <i/>
        <sz val="14"/>
        <rFont val="Times New Roman"/>
        <family val="1"/>
      </rPr>
      <t xml:space="preserve">   continued</t>
    </r>
  </si>
  <si>
    <t>Achieving educational results</t>
  </si>
  <si>
    <r>
      <t xml:space="preserve">Beginning life healthy  </t>
    </r>
    <r>
      <rPr>
        <i/>
        <sz val="14"/>
        <rFont val="Times New Roman"/>
        <family val="1"/>
      </rPr>
      <t>continued</t>
    </r>
  </si>
  <si>
    <r>
      <t xml:space="preserve">Living healthy lives  </t>
    </r>
    <r>
      <rPr>
        <i/>
        <sz val="14"/>
        <rFont val="Times New Roman"/>
        <family val="1"/>
      </rPr>
      <t>continued</t>
    </r>
  </si>
  <si>
    <r>
      <t>COMMUNICABLE DISEASES</t>
    </r>
    <r>
      <rPr>
        <sz val="8"/>
        <rFont val="Arial Narrow"/>
        <family val="2"/>
      </rPr>
      <t xml:space="preserve">   CONTINUED</t>
    </r>
  </si>
  <si>
    <r>
      <t xml:space="preserve">Learning to stay healthy  </t>
    </r>
    <r>
      <rPr>
        <i/>
        <sz val="14"/>
        <rFont val="Times New Roman"/>
        <family val="1"/>
      </rPr>
      <t>continued</t>
    </r>
  </si>
  <si>
    <r>
      <t>HEALTH CARE SATISFACTION</t>
    </r>
    <r>
      <rPr>
        <sz val="8"/>
        <rFont val="Arial Narrow"/>
        <family val="2"/>
      </rPr>
      <t xml:space="preserve">   CONTINUED</t>
    </r>
  </si>
  <si>
    <t>RUNAWAYS</t>
  </si>
  <si>
    <t>1.9.1</t>
  </si>
  <si>
    <t>HOMELESSNESS</t>
  </si>
  <si>
    <t>1.10.1</t>
  </si>
  <si>
    <t>a)  Total number of homeless people</t>
  </si>
  <si>
    <t xml:space="preserve">     3)  Hispanic or Latino (may be of any race)</t>
  </si>
  <si>
    <t xml:space="preserve">     1)  White alone</t>
  </si>
  <si>
    <t xml:space="preserve">     2)  Black or African American alone</t>
  </si>
  <si>
    <t xml:space="preserve">     6)  TOTAL</t>
  </si>
  <si>
    <t xml:space="preserve">     4)  Male</t>
  </si>
  <si>
    <t xml:space="preserve">     5)  Female</t>
  </si>
  <si>
    <t>c)  Average wage and salary as a percentage of the U.S. average wage and salary</t>
  </si>
  <si>
    <t>5.7.2</t>
  </si>
  <si>
    <r>
      <t>Growth in average wage adjusted for inflation:</t>
    </r>
    <r>
      <rPr>
        <sz val="10"/>
        <rFont val="Arial"/>
        <family val="2"/>
      </rPr>
      <t xml:space="preserve">  Annual percentage increase (+) or decrease (-) in average annual wage and salary adjusted for inflation</t>
    </r>
  </si>
  <si>
    <t>TOURISM</t>
  </si>
  <si>
    <t>5.11.1</t>
  </si>
  <si>
    <t>Tourist arrivals and expenditures</t>
  </si>
  <si>
    <t>DEFENSE INDUSTRY</t>
  </si>
  <si>
    <t>5.12.1</t>
  </si>
  <si>
    <r>
      <t>Defense spending:</t>
    </r>
    <r>
      <rPr>
        <sz val="10"/>
        <rFont val="Arial"/>
        <family val="2"/>
      </rPr>
      <t xml:space="preserve">  U.S. Department of Defense spending on the following (in millions of nominal dollars)</t>
    </r>
  </si>
  <si>
    <t>a)  Salaries and wages</t>
  </si>
  <si>
    <r>
      <t>Drug arrests:</t>
    </r>
    <r>
      <rPr>
        <sz val="10"/>
        <rFont val="Arial"/>
        <family val="2"/>
      </rPr>
      <t xml:space="preserve">  Total number of drug arrests by law enforcement agencies per 100,000 residents</t>
    </r>
  </si>
  <si>
    <t>EQUAL OPPORTUNITY</t>
  </si>
  <si>
    <t>1.22.1</t>
  </si>
  <si>
    <t>a)  Females</t>
  </si>
  <si>
    <t>b)  Males</t>
  </si>
  <si>
    <t>c)  Non-whites</t>
  </si>
  <si>
    <r>
      <t>Average personal income by race:</t>
    </r>
    <r>
      <rPr>
        <sz val="10"/>
        <rFont val="Arial"/>
        <family val="2"/>
      </rPr>
      <t xml:space="preserve">  Per capita personal income for each of the following racial and ethnic groups as a percentage of the per capita personal income as a whole</t>
    </r>
  </si>
  <si>
    <t>PERCEPTION OF FINANCIAL SITUATION</t>
  </si>
  <si>
    <t>5.6.1</t>
  </si>
  <si>
    <t>a)  better off financially than a year ago</t>
  </si>
  <si>
    <t>b)  the same financially as a year ago</t>
  </si>
  <si>
    <t>c)  worse off financially than a year ago</t>
  </si>
  <si>
    <t>5.7.1</t>
  </si>
  <si>
    <r>
      <t>Average wage:</t>
    </r>
    <r>
      <rPr>
        <sz val="10"/>
        <rFont val="Arial"/>
        <family val="2"/>
      </rPr>
      <t xml:space="preserve">  Average annual wage and salary of workers (not adjusted for inflation)</t>
    </r>
  </si>
  <si>
    <t>a)  Average wage and salary</t>
  </si>
  <si>
    <t>b)  Average wage and salary as a percentage of Florida's average wage and salary</t>
  </si>
  <si>
    <t>a)  Number of people per 100,000 residents who died from an injury inflicted by a handgun, shotgun or rifle</t>
  </si>
  <si>
    <r>
      <t>Adult English for Speakers of other Languages (ESOL):</t>
    </r>
    <r>
      <rPr>
        <sz val="10"/>
        <rFont val="Arial"/>
        <family val="2"/>
      </rPr>
      <t xml:space="preserve">  Percentage of adults who enroll in and complete the Advanced ESOL Level of the Adult English for Speakers of other Languages Program</t>
    </r>
  </si>
  <si>
    <r>
      <t>General Education Development (GED):</t>
    </r>
    <r>
      <rPr>
        <sz val="10"/>
        <rFont val="Arial"/>
        <family val="2"/>
      </rPr>
      <t xml:space="preserve">  Percentage of adults who enroll in GED Preparation Classes, consisting of Writing, Social Studies, Science, Literature and the Arts, and Mathematics, and receive the State of Florida Diploma (GED)</t>
    </r>
  </si>
  <si>
    <t>OUTDOOR RECREATION</t>
  </si>
  <si>
    <t>1.25.1</t>
  </si>
  <si>
    <t>1.25.2</t>
  </si>
  <si>
    <t>COUNTY PARKS</t>
  </si>
  <si>
    <t>County parks</t>
  </si>
  <si>
    <t>a)  Acres of county-managed park land</t>
  </si>
  <si>
    <t>b)  Number of visitors to county and community parks (millions)</t>
  </si>
  <si>
    <t>Access for people with disabilities</t>
  </si>
  <si>
    <t>a)  Number of county parks that had one or more facilities accessible to people with disabilities</t>
  </si>
  <si>
    <t>b)  Percentage of total Broward County park acreage that has facilities for people with disabilities</t>
  </si>
  <si>
    <t>BEACHES</t>
  </si>
  <si>
    <r>
      <t>Population:</t>
    </r>
    <r>
      <rPr>
        <sz val="10"/>
        <rFont val="Arial"/>
        <family val="2"/>
      </rPr>
      <t xml:space="preserve">  Number of people who live here</t>
    </r>
  </si>
  <si>
    <r>
      <t>People in poverty:</t>
    </r>
    <r>
      <rPr>
        <sz val="10"/>
        <rFont val="Arial"/>
        <family val="2"/>
      </rPr>
      <t xml:space="preserve">  Percentage of people here who were in poverty</t>
    </r>
  </si>
  <si>
    <r>
      <t>People in poverty by race:</t>
    </r>
    <r>
      <rPr>
        <sz val="10"/>
        <rFont val="Arial"/>
        <family val="2"/>
      </rPr>
      <t xml:space="preserve">  Percentage of people in the following racial/ethnic groups who were in poverty</t>
    </r>
  </si>
  <si>
    <r>
      <t>People in poverty by gender:</t>
    </r>
    <r>
      <rPr>
        <sz val="10"/>
        <rFont val="Arial"/>
        <family val="2"/>
      </rPr>
      <t xml:space="preserve">  Percentage of males and females who were in poverty</t>
    </r>
  </si>
  <si>
    <r>
      <t>a)</t>
    </r>
    <r>
      <rPr>
        <sz val="11"/>
        <rFont val="Arial"/>
        <family val="2"/>
      </rPr>
      <t xml:space="preserve">  </t>
    </r>
    <r>
      <rPr>
        <b/>
        <i/>
        <sz val="11"/>
        <rFont val="Arial"/>
        <family val="2"/>
      </rPr>
      <t>Alcohol-related traffic fatalities:</t>
    </r>
    <r>
      <rPr>
        <sz val="11"/>
        <rFont val="Arial"/>
        <family val="2"/>
      </rPr>
      <t xml:space="preserve">  </t>
    </r>
    <r>
      <rPr>
        <sz val="10"/>
        <rFont val="Arial"/>
        <family val="2"/>
      </rPr>
      <t>Number of people who died in traffic crashes that were alcohol-related (per 100,000 residents)</t>
    </r>
  </si>
  <si>
    <r>
      <t>b)</t>
    </r>
    <r>
      <rPr>
        <sz val="11"/>
        <rFont val="Arial"/>
        <family val="2"/>
      </rPr>
      <t xml:space="preserve">  </t>
    </r>
    <r>
      <rPr>
        <b/>
        <i/>
        <sz val="11"/>
        <rFont val="Arial"/>
        <family val="2"/>
      </rPr>
      <t>Alcohol-related traffic crashes:</t>
    </r>
    <r>
      <rPr>
        <sz val="11"/>
        <rFont val="Arial"/>
        <family val="2"/>
      </rPr>
      <t xml:space="preserve">  </t>
    </r>
    <r>
      <rPr>
        <sz val="10"/>
        <rFont val="Arial"/>
        <family val="2"/>
      </rPr>
      <t>Percentage of traffic crashes that were alcohol-related</t>
    </r>
  </si>
  <si>
    <r>
      <t>Juvenile commitments:</t>
    </r>
    <r>
      <rPr>
        <sz val="10"/>
        <rFont val="Arial"/>
        <family val="2"/>
      </rPr>
      <t xml:space="preserve">  Number of juveniles under age 18 who were adjudicated delinquent and placed in non-residential or residential commitment programs</t>
    </r>
  </si>
  <si>
    <t>b)  Plan B (Categories 3-5, west of Intracoastal)</t>
  </si>
  <si>
    <t>2.13.2</t>
  </si>
  <si>
    <t>a)  Primary Shelter</t>
  </si>
  <si>
    <t>b)  Secondary Shelter</t>
  </si>
  <si>
    <t>c)  Tertiary Shelter</t>
  </si>
  <si>
    <t>2.13.3</t>
  </si>
  <si>
    <t>a)  Adults</t>
  </si>
  <si>
    <t>b)  Children</t>
  </si>
  <si>
    <t>TRAFFIC CRASHES</t>
  </si>
  <si>
    <t>2.14.1</t>
  </si>
  <si>
    <t>2.14.2</t>
  </si>
  <si>
    <t>2.14.3</t>
  </si>
  <si>
    <t>INJURIES</t>
  </si>
  <si>
    <t>FL1998</t>
  </si>
  <si>
    <t>2.15.1</t>
  </si>
  <si>
    <t>2.15.2</t>
  </si>
  <si>
    <t>Deaths from firearms</t>
  </si>
  <si>
    <r>
      <t>School performance grade categories:</t>
    </r>
    <r>
      <rPr>
        <sz val="10"/>
        <rFont val="Arial"/>
        <family val="2"/>
      </rPr>
      <t xml:space="preserve">  Number of schools per performance grade category designation</t>
    </r>
  </si>
  <si>
    <r>
      <t>"F" Schools:</t>
    </r>
    <r>
      <rPr>
        <sz val="10"/>
        <rFont val="Arial"/>
        <family val="2"/>
      </rPr>
      <t xml:space="preserve">  Percentage of schools designated by the State of Florida as performance grade category "F"</t>
    </r>
  </si>
  <si>
    <r>
      <t>High school dropout rate:</t>
    </r>
    <r>
      <rPr>
        <sz val="10"/>
        <rFont val="Arial"/>
        <family val="2"/>
      </rPr>
      <t xml:space="preserve">  Percentage of public school students who dropped out of school</t>
    </r>
  </si>
  <si>
    <r>
      <t>High school graduation rate:</t>
    </r>
    <r>
      <rPr>
        <sz val="10"/>
        <rFont val="Arial"/>
        <family val="2"/>
      </rPr>
      <t xml:space="preserve">  Percentage of students who graduate from high school within 4 years after entering 9th grade for the first time, including incoming transfer students and excluding outgoing transfer students</t>
    </r>
  </si>
  <si>
    <r>
      <t xml:space="preserve">READINESS FOR COLLEGE   </t>
    </r>
    <r>
      <rPr>
        <sz val="8"/>
        <rFont val="Arial Narrow"/>
        <family val="2"/>
      </rPr>
      <t>CONTINUED</t>
    </r>
  </si>
  <si>
    <r>
      <t>Broward County Public Schools Teacher Survey:</t>
    </r>
    <r>
      <rPr>
        <sz val="10"/>
        <rFont val="Arial"/>
        <family val="2"/>
      </rPr>
      <t xml:space="preserve">  Percent responding "Always" or "Usually"</t>
    </r>
  </si>
  <si>
    <r>
      <t>Students served:</t>
    </r>
    <r>
      <rPr>
        <sz val="10"/>
        <rFont val="Arial"/>
        <family val="2"/>
      </rPr>
      <t xml:space="preserve">  Unduplicated headcount of credit and non-credit students served by Broward Community College during the academic year</t>
    </r>
  </si>
  <si>
    <r>
      <t>Student success rates:</t>
    </r>
    <r>
      <rPr>
        <sz val="10"/>
        <rFont val="Arial"/>
        <family val="2"/>
      </rPr>
      <t xml:space="preserve">  Percentage of associate in arts students who have graduated, were retained in good academic standing, or left in good academic standing four years after the date of initial enrollment</t>
    </r>
  </si>
  <si>
    <r>
      <t>Associate in Arts transfer student performance:</t>
    </r>
    <r>
      <rPr>
        <sz val="10"/>
        <rFont val="Arial"/>
        <family val="2"/>
      </rPr>
      <t xml:space="preserve">  Percentage of students who achieved a grade point average (GPA) of 2.5 or higher after transferring from the community college to the State University System</t>
    </r>
  </si>
  <si>
    <r>
      <t>Licensure passing rate:</t>
    </r>
    <r>
      <rPr>
        <sz val="10"/>
        <rFont val="Arial"/>
        <family val="2"/>
      </rPr>
      <t xml:space="preserve">  Percentage of community college students who passed the state licensure exam for their respective vocational programs</t>
    </r>
  </si>
  <si>
    <r>
      <t>Vocational placement rates:</t>
    </r>
    <r>
      <rPr>
        <sz val="10"/>
        <rFont val="Arial"/>
        <family val="2"/>
      </rPr>
      <t xml:space="preserve">  Percentage of students who were found working in an occupation related to their program of instruction following graduation</t>
    </r>
  </si>
  <si>
    <r>
      <t>University graduation rate:</t>
    </r>
    <r>
      <rPr>
        <sz val="10"/>
        <rFont val="Arial"/>
        <family val="2"/>
      </rPr>
      <t xml:space="preserve">  Percentage of freshmen entering colleges and universities six years ago who had graduated by the end of the current academic year</t>
    </r>
  </si>
  <si>
    <t>a)  Broward County residents</t>
  </si>
  <si>
    <t>b)  Florida residents</t>
  </si>
  <si>
    <r>
      <t>Days of poor physical health:</t>
    </r>
    <r>
      <rPr>
        <sz val="10"/>
        <rFont val="Arial"/>
        <family val="2"/>
      </rPr>
      <t xml:space="preserve"> By survey, percentage of adults who, within the past 30 days, did not have good physical health for</t>
    </r>
  </si>
  <si>
    <r>
      <t>Injuries in traffic crashes:</t>
    </r>
    <r>
      <rPr>
        <sz val="10"/>
        <rFont val="Arial"/>
        <family val="2"/>
      </rPr>
      <t xml:space="preserve">  Number of people injured in traffic crashes per 100,000 residents</t>
    </r>
  </si>
  <si>
    <t>ACHIEVEMENT TEST RESULTS</t>
  </si>
  <si>
    <t>JOB TRAINING</t>
  </si>
  <si>
    <t>HIGH SCHOOL DROPOUTS AND GRADUATES</t>
  </si>
  <si>
    <t>PARENTAL AND COMMUNITY INVOLVEMENT</t>
  </si>
  <si>
    <t>PUBLIC SATISFACTION WITH RESULTS</t>
  </si>
  <si>
    <t>Student profile</t>
  </si>
  <si>
    <t>DEMOGRAPHICS</t>
  </si>
  <si>
    <t>FL1997</t>
  </si>
  <si>
    <r>
      <t>Parental involvement (Customer Survey - Parents):</t>
    </r>
    <r>
      <rPr>
        <sz val="10"/>
        <rFont val="Arial"/>
        <family val="2"/>
      </rPr>
      <t xml:space="preserve">  Percent of parents responding "Always" or "Usually"</t>
    </r>
  </si>
  <si>
    <r>
      <t>School perception of parental involvement (Customer Survey - Teachers):</t>
    </r>
    <r>
      <rPr>
        <sz val="10"/>
        <rFont val="Arial"/>
        <family val="2"/>
      </rPr>
      <t xml:space="preserve">  Percent of teachers responding "Always" or "Usually"</t>
    </r>
  </si>
  <si>
    <r>
      <t>PARENTAL AND COMMUNITY INVOLVEMENT</t>
    </r>
    <r>
      <rPr>
        <sz val="8"/>
        <rFont val="Arial Narrow"/>
        <family val="2"/>
      </rPr>
      <t xml:space="preserve">   CONTINUED</t>
    </r>
  </si>
  <si>
    <r>
      <t>Total expenditure per student:</t>
    </r>
    <r>
      <rPr>
        <sz val="10"/>
        <rFont val="Arial"/>
        <family val="2"/>
      </rPr>
      <t xml:space="preserve">  Average amount of money spent per preK-12 student in public schools, including federal, state and local dollars (in nominal dollars)</t>
    </r>
  </si>
  <si>
    <r>
      <t>Flow of dollars to the classroom:</t>
    </r>
    <r>
      <rPr>
        <sz val="10"/>
        <rFont val="Arial"/>
        <family val="2"/>
      </rPr>
      <t xml:space="preserve">  Percentage of public education dollars spent by local school districts that were spent on the classroom (e.g., on teachers, teacher aides, textbooks, classroom supplies and equipment)</t>
    </r>
  </si>
  <si>
    <r>
      <t>Student Attendance:</t>
    </r>
    <r>
      <rPr>
        <sz val="10"/>
        <rFont val="Arial"/>
        <family val="2"/>
      </rPr>
      <t xml:space="preserve">  Percentage of public school students who were absent 21 or more school days during the academic year</t>
    </r>
  </si>
  <si>
    <r>
      <t>Low birth weight babies:</t>
    </r>
    <r>
      <rPr>
        <sz val="10"/>
        <rFont val="Arial"/>
        <family val="2"/>
      </rPr>
      <t xml:space="preserve">  Percentage of full-term and premature babies in the following racial groups who weighed less than 2,500 grams (5 lbs. 9 oz.) at birth</t>
    </r>
  </si>
  <si>
    <t xml:space="preserve">g)  Schigellosis </t>
  </si>
  <si>
    <r>
      <t>SUICIDE</t>
    </r>
    <r>
      <rPr>
        <sz val="8"/>
        <rFont val="Arial Narrow"/>
        <family val="2"/>
      </rPr>
      <t xml:space="preserve">  CONTINUED</t>
    </r>
  </si>
  <si>
    <t xml:space="preserve">    2)  Master's Degree</t>
  </si>
  <si>
    <t xml:space="preserve">    3)  Specialist's Degree</t>
  </si>
  <si>
    <t xml:space="preserve">    4)  Doctorate</t>
  </si>
  <si>
    <t xml:space="preserve">c)  High School: </t>
  </si>
  <si>
    <r>
      <t>DEMOGRAPHICS</t>
    </r>
    <r>
      <rPr>
        <sz val="8"/>
        <rFont val="Arial Narrow"/>
        <family val="2"/>
      </rPr>
      <t xml:space="preserve">   CONTINUED</t>
    </r>
  </si>
  <si>
    <r>
      <t>Readiness for kindergarten:</t>
    </r>
    <r>
      <rPr>
        <sz val="11"/>
        <rFont val="Arial"/>
        <family val="0"/>
      </rPr>
      <t xml:space="preserve">  </t>
    </r>
    <r>
      <rPr>
        <sz val="10"/>
        <rFont val="Arial"/>
        <family val="0"/>
      </rPr>
      <t>Percentage of kindergartners in public schools meeting state readiness standards</t>
    </r>
  </si>
  <si>
    <r>
      <t xml:space="preserve">READINESS FOR KINDERGARTEN  </t>
    </r>
    <r>
      <rPr>
        <sz val="8"/>
        <rFont val="Arial Narrow"/>
        <family val="2"/>
      </rPr>
      <t xml:space="preserve"> CONTINUED</t>
    </r>
  </si>
  <si>
    <t>1.24.2</t>
  </si>
  <si>
    <t>1.21.2</t>
  </si>
  <si>
    <t>1.23.2</t>
  </si>
  <si>
    <t>FL2000</t>
  </si>
  <si>
    <r>
      <t>Traffic crashes:</t>
    </r>
    <r>
      <rPr>
        <sz val="10"/>
        <rFont val="Arial"/>
        <family val="2"/>
      </rPr>
      <t xml:space="preserve">  Number of traffic crashes per 100,000 residents</t>
    </r>
  </si>
  <si>
    <t>b) Households with an income 20% or more below the county median income (low income)</t>
  </si>
  <si>
    <t>c) Households with an income 50% or more below the county median income (very low income)</t>
  </si>
  <si>
    <t>a) All households</t>
  </si>
  <si>
    <r>
      <t>Affordability of housing:</t>
    </r>
    <r>
      <rPr>
        <sz val="10"/>
        <rFont val="Arial"/>
        <family val="2"/>
      </rPr>
      <t xml:space="preserve">  Percentage of households spending more than 30% of their income on housing</t>
    </r>
  </si>
  <si>
    <t>b)  Portable capacity (Number of student stations)</t>
  </si>
  <si>
    <t>c)  Student enrollment</t>
  </si>
  <si>
    <t>STUDENT ATTENDANCE</t>
  </si>
  <si>
    <t>3.20.1</t>
  </si>
  <si>
    <t>a)  Grades K-5</t>
  </si>
  <si>
    <t>b)  Grades 6-8</t>
  </si>
  <si>
    <t>c)  Grades 9-12</t>
  </si>
  <si>
    <t>3.20.2</t>
  </si>
  <si>
    <t>SUSPENSIONS AND EXPULSIONS</t>
  </si>
  <si>
    <t>3.21.1</t>
  </si>
  <si>
    <t>a)  In-school suspensions</t>
  </si>
  <si>
    <t xml:space="preserve">     1)  Middle School</t>
  </si>
  <si>
    <t xml:space="preserve">     2)  High School</t>
  </si>
  <si>
    <t>b)  Out-of-school suspension</t>
  </si>
  <si>
    <t>3.21.2</t>
  </si>
  <si>
    <t>CRIME ON SCHOOL GROUNDS</t>
  </si>
  <si>
    <t>TEACHER PROFILE</t>
  </si>
  <si>
    <t>b)  Black Non-Hispanic</t>
  </si>
  <si>
    <t>e)  White Non-Hispanic</t>
  </si>
  <si>
    <t>g)  Male</t>
  </si>
  <si>
    <t xml:space="preserve">    1)  Bachelor's Degree</t>
  </si>
  <si>
    <t>c)  Motor vehicle theft</t>
  </si>
  <si>
    <t>d)  TOTAL</t>
  </si>
  <si>
    <t>2.2.1</t>
  </si>
  <si>
    <t>2.3.1</t>
  </si>
  <si>
    <t>a)  getting better</t>
  </si>
  <si>
    <t>b)  staying the same</t>
  </si>
  <si>
    <t>c)  getting worse</t>
  </si>
  <si>
    <t>2.4.1</t>
  </si>
  <si>
    <t>Driving under the influence (DUI)</t>
  </si>
  <si>
    <t>2.4.2</t>
  </si>
  <si>
    <t>Alcohol-related traffic crashes</t>
  </si>
  <si>
    <t>2.4.3</t>
  </si>
  <si>
    <t>2.5.1</t>
  </si>
  <si>
    <t>Juvenile arrests for violent crimes</t>
  </si>
  <si>
    <t>b)  Ranking among the 67 counties in the percentage of adults who were registered to vote (1st=highest percentage of adults registered to vote)</t>
  </si>
  <si>
    <t>a)  Number of families with children that received Temporary Assistance for Needy Families (TANF) as of July 31</t>
  </si>
  <si>
    <t>b)  Number of children (age 0-17 years old)  who lived in families receiving TANF as of July 31</t>
  </si>
  <si>
    <t>c)  Number of households that received food stamps as of July 31</t>
  </si>
  <si>
    <t>d)  Number of children (age 0-17 years old)  who lived in families receiving food stamps as of July 31</t>
  </si>
  <si>
    <t>e)  Number of seniors (age 65 +) who received food stamps as of July 31</t>
  </si>
  <si>
    <r>
      <t>Child care for children in poverty:</t>
    </r>
    <r>
      <rPr>
        <sz val="10"/>
        <rFont val="Arial"/>
        <family val="2"/>
      </rPr>
      <t xml:space="preserve">  Percentage of children ages 0-12 in poverty who were in child care subsidized with public (State or Federal) funds </t>
    </r>
  </si>
  <si>
    <r>
      <t>Child care waiting list:</t>
    </r>
    <r>
      <rPr>
        <sz val="10"/>
        <rFont val="Arial"/>
        <family val="2"/>
      </rPr>
      <t xml:space="preserve">  Monthly calendar year average of number of children ages 0-12 who are on Family Central's waiting list for subsidized child care or after-school care</t>
    </r>
  </si>
  <si>
    <t>a)  Children 0-12 initially screened as being below 100% of the Federal Poverty Level</t>
  </si>
  <si>
    <t>b)  Children 0-12 initially screened for some type of publicly-funded subsidized care eligibility</t>
  </si>
  <si>
    <r>
      <t>Children of working parents:</t>
    </r>
    <r>
      <rPr>
        <sz val="10"/>
        <rFont val="Arial"/>
        <family val="2"/>
      </rPr>
      <t xml:space="preserve">  Number of children ages 0-12 who needed child care or after-school care and received it at public elementary school sites</t>
    </r>
  </si>
  <si>
    <r>
      <t>Outcome of foster care:</t>
    </r>
    <r>
      <rPr>
        <sz val="10"/>
        <rFont val="Arial"/>
        <family val="2"/>
      </rPr>
      <t xml:space="preserve">  Number of children leaving out-of-home care (includes protective services, foster care and post-placement supervision; does not include shelter) with a successful outcome</t>
    </r>
  </si>
  <si>
    <t>Length of stay in foster care:</t>
  </si>
  <si>
    <t>a)  Average length of stay in foster care (in months)</t>
  </si>
  <si>
    <t>b)  Percent of children who left out-of-home care within 12 months</t>
  </si>
  <si>
    <r>
      <t>HOUSING</t>
    </r>
    <r>
      <rPr>
        <sz val="8"/>
        <rFont val="Arial Narrow"/>
        <family val="2"/>
      </rPr>
      <t xml:space="preserve">  CONTINUED</t>
    </r>
  </si>
  <si>
    <r>
      <t>Quality of housing:</t>
    </r>
    <r>
      <rPr>
        <sz val="10"/>
        <rFont val="Arial"/>
        <family val="2"/>
      </rPr>
      <t xml:space="preserve">  Percentage of people living in poor quality housing, by tenure</t>
    </r>
  </si>
  <si>
    <t xml:space="preserve">    1)  owner-occupied</t>
  </si>
  <si>
    <t xml:space="preserve">    2)  renter-occupied</t>
  </si>
  <si>
    <r>
      <t>Public satisfaction with roads:</t>
    </r>
    <r>
      <rPr>
        <sz val="10"/>
        <rFont val="Arial"/>
        <family val="2"/>
      </rPr>
      <t xml:space="preserve">  By CCB survey, percentage of adults who rated the roads and highways where they lived as</t>
    </r>
  </si>
  <si>
    <r>
      <t>Race relations:</t>
    </r>
    <r>
      <rPr>
        <sz val="10"/>
        <rFont val="Arial"/>
        <family val="2"/>
      </rPr>
      <t xml:space="preserve">  By CCB survey, percentage of adults who believed that race relations in their community were excellent, very good or good</t>
    </r>
  </si>
  <si>
    <r>
      <t>Cultural relations:</t>
    </r>
    <r>
      <rPr>
        <sz val="10"/>
        <rFont val="Arial"/>
        <family val="2"/>
      </rPr>
      <t xml:space="preserve">  By CCB survey, percentage of adults who believed that cultural relations in their community were excellent, very good or good</t>
    </r>
  </si>
  <si>
    <r>
      <t>Religious relations:</t>
    </r>
    <r>
      <rPr>
        <sz val="10"/>
        <rFont val="Arial"/>
        <family val="2"/>
      </rPr>
      <t xml:space="preserve">  By CCB survey, percentage of adults who believed that religious relations in their community were excellent, very good or good</t>
    </r>
  </si>
  <si>
    <r>
      <t xml:space="preserve">Rainy day funds:  </t>
    </r>
    <r>
      <rPr>
        <sz val="10"/>
        <rFont val="Arial"/>
        <family val="2"/>
      </rPr>
      <t>Rainy day funds as a percentage of total revenue</t>
    </r>
  </si>
  <si>
    <t>Achieving results</t>
  </si>
  <si>
    <t>7.7.1</t>
  </si>
  <si>
    <r>
      <t>Outcomes in strategic plans:</t>
    </r>
    <r>
      <rPr>
        <sz val="10"/>
        <rFont val="Arial"/>
        <family val="2"/>
      </rPr>
      <t xml:space="preserve">  Percentage of objectives in strategic plans that state how people will benefit from government services</t>
    </r>
  </si>
  <si>
    <t>7.7.2</t>
  </si>
  <si>
    <r>
      <t>Budget tied to performance measures:</t>
    </r>
    <r>
      <rPr>
        <sz val="10"/>
        <rFont val="Arial"/>
        <family val="2"/>
      </rPr>
      <t xml:space="preserve">  Percentage of budget for which program performance measures were used to support the budget request</t>
    </r>
  </si>
  <si>
    <t>7.8.1</t>
  </si>
  <si>
    <t>a)  exceeded</t>
  </si>
  <si>
    <t>b)  91-100% achieved</t>
  </si>
  <si>
    <t>c)  81-90% achieved</t>
  </si>
  <si>
    <r>
      <t xml:space="preserve">Achieving educational results  </t>
    </r>
    <r>
      <rPr>
        <i/>
        <sz val="14"/>
        <rFont val="Times New Roman"/>
        <family val="1"/>
      </rPr>
      <t>continued</t>
    </r>
  </si>
  <si>
    <r>
      <t>Learning begins at birth</t>
    </r>
    <r>
      <rPr>
        <i/>
        <sz val="14"/>
        <rFont val="Times New Roman"/>
        <family val="1"/>
      </rPr>
      <t xml:space="preserve">  continued</t>
    </r>
  </si>
  <si>
    <r>
      <t xml:space="preserve">Preparing for the workforce  </t>
    </r>
    <r>
      <rPr>
        <i/>
        <sz val="14"/>
        <rFont val="Times New Roman"/>
        <family val="1"/>
      </rPr>
      <t>continued</t>
    </r>
  </si>
  <si>
    <r>
      <t>ADULT LITERACY</t>
    </r>
    <r>
      <rPr>
        <sz val="8"/>
        <rFont val="Arial Narrow"/>
        <family val="2"/>
      </rPr>
      <t xml:space="preserve">   CONTINUED</t>
    </r>
  </si>
  <si>
    <t>2.7.1</t>
  </si>
  <si>
    <t>Preventing abuse and domestic violence</t>
  </si>
  <si>
    <t>2.8.1</t>
  </si>
  <si>
    <t>2.8.2</t>
  </si>
  <si>
    <t>2.8.3</t>
  </si>
  <si>
    <t>2.9.1</t>
  </si>
  <si>
    <t>2.9.2</t>
  </si>
  <si>
    <t>Improving our criminal justice system</t>
  </si>
  <si>
    <t>2.10.1</t>
  </si>
  <si>
    <t>2.10.2</t>
  </si>
  <si>
    <t>EDUCATION OF OFFENDERS</t>
  </si>
  <si>
    <t>2.11.1</t>
  </si>
  <si>
    <t>2.11.2</t>
  </si>
  <si>
    <t>American College Test (ACT) scores</t>
  </si>
  <si>
    <t>2.16.1</t>
  </si>
  <si>
    <t>2.16.2</t>
  </si>
  <si>
    <t>2.16.3</t>
  </si>
  <si>
    <r>
      <t>Violent crime rate:</t>
    </r>
    <r>
      <rPr>
        <sz val="10"/>
        <rFont val="Arial"/>
        <family val="2"/>
      </rPr>
      <t xml:space="preserve">  Number of violent crimes reported per 100,000 residents</t>
    </r>
  </si>
  <si>
    <r>
      <t>Non-violent crime rate:</t>
    </r>
    <r>
      <rPr>
        <sz val="10"/>
        <rFont val="Arial"/>
        <family val="2"/>
      </rPr>
      <t xml:space="preserve">  Number of non-violent crimes reported per 100,000 residents</t>
    </r>
  </si>
  <si>
    <t>a)  Broward County's unemployment rate</t>
  </si>
  <si>
    <t>b)  Florida's unemployment rate</t>
  </si>
  <si>
    <t>c)  Broward County's unemployment rate as a percentage of Florida's unemployment rate</t>
  </si>
  <si>
    <t>d)  Broward County's unemployment rate as a percentage of the U.S. unemployment rate</t>
  </si>
  <si>
    <t>TEENAGE UNEMPLOYMENT</t>
  </si>
  <si>
    <t>5.3.1</t>
  </si>
  <si>
    <r>
      <t>National ranking:</t>
    </r>
    <r>
      <rPr>
        <sz val="10"/>
        <rFont val="Arial"/>
        <family val="2"/>
      </rPr>
      <t xml:space="preserve">  Ranking among the 50 states or 67 counties in government efficiency/effectiveness, financial management, and infrastructure maintenance (1st=highest rated state/county government)</t>
    </r>
  </si>
  <si>
    <t>a)  SAT mean score for public high school students</t>
  </si>
  <si>
    <t>a)  Composite ACT score for public high school students</t>
  </si>
  <si>
    <t>a)  Elementary</t>
  </si>
  <si>
    <t xml:space="preserve">    1)  Personal leave</t>
  </si>
  <si>
    <t xml:space="preserve">    2)  Sick leave</t>
  </si>
  <si>
    <t xml:space="preserve">    3)  Temporary duty elsewhere</t>
  </si>
  <si>
    <t xml:space="preserve">    4)  All other leave</t>
  </si>
  <si>
    <t xml:space="preserve">    5)  Total</t>
  </si>
  <si>
    <t>b)  Middle</t>
  </si>
  <si>
    <t>c)  High</t>
  </si>
  <si>
    <r>
      <t xml:space="preserve">Fleet of alternative fuel vehicles:  </t>
    </r>
    <r>
      <rPr>
        <sz val="10"/>
        <rFont val="Arial"/>
        <family val="2"/>
      </rPr>
      <t>The number of vehicles in government fleets using alternative fuels.</t>
    </r>
  </si>
  <si>
    <t>PERSONAL INCOME</t>
  </si>
  <si>
    <t>Increasing job opportunities</t>
  </si>
  <si>
    <t>5.1.1</t>
  </si>
  <si>
    <r>
      <t>Net annual job growth rate:</t>
    </r>
    <r>
      <rPr>
        <sz val="10"/>
        <rFont val="Arial"/>
        <family val="2"/>
      </rPr>
      <t xml:space="preserve">  Annual percentage increase (+) or decrease (-) in the number of full and part-time jobs</t>
    </r>
  </si>
  <si>
    <t>5.1.2</t>
  </si>
  <si>
    <r>
      <t>Broward County's ranking in net job growth rate:</t>
    </r>
    <r>
      <rPr>
        <sz val="10"/>
        <rFont val="Arial"/>
        <family val="2"/>
      </rPr>
      <t xml:space="preserve">  Broward County's ranking in net annual growth rate among the seven Florida counties with the largest population (Broward, Duval, Hillsborough, Miami-Dade, Orange, Palm Beach and Pinellas) (1st=county with the highest growth rate)</t>
    </r>
  </si>
  <si>
    <t>6th</t>
  </si>
  <si>
    <t>5.2.1</t>
  </si>
  <si>
    <r>
      <t>Unemployment rate:</t>
    </r>
    <r>
      <rPr>
        <sz val="10"/>
        <rFont val="Arial"/>
        <family val="2"/>
      </rPr>
      <t xml:space="preserve">  Percentage of people age 16 and older in the labor force who were unable to find work</t>
    </r>
  </si>
  <si>
    <r>
      <t>PUBLIC SATISFACTION WITH RESULTS</t>
    </r>
    <r>
      <rPr>
        <sz val="12"/>
        <rFont val="Arial Narrow"/>
        <family val="2"/>
      </rPr>
      <t xml:space="preserve">   </t>
    </r>
    <r>
      <rPr>
        <sz val="8"/>
        <rFont val="Arial Narrow"/>
        <family val="2"/>
      </rPr>
      <t>CONTINUED</t>
    </r>
  </si>
  <si>
    <r>
      <t>Broward County Public Schools Parent Survey:</t>
    </r>
    <r>
      <rPr>
        <sz val="10"/>
        <rFont val="Arial"/>
        <family val="2"/>
      </rPr>
      <t xml:space="preserve">  Percentage responding "Usually" or "Always" - "The teachers are doing a good job teaching my child."</t>
    </r>
  </si>
  <si>
    <r>
      <t>Broward County Public Schools Student Survey:</t>
    </r>
    <r>
      <rPr>
        <sz val="10"/>
        <rFont val="Arial"/>
        <family val="2"/>
      </rPr>
      <t xml:space="preserve">  Percentage responding "Usually" or "Always" - "My teachers do a good job teaching me."</t>
    </r>
  </si>
  <si>
    <r>
      <t>Adult Basic Education (ABE):</t>
    </r>
    <r>
      <rPr>
        <sz val="10"/>
        <rFont val="Arial"/>
        <family val="2"/>
      </rPr>
      <t xml:space="preserve">  Percentage of adults who enroll in and complete the functional Literacy Level (Level 4) in Mathematics, Reading, and Language of the Adult Basic Education courses of instruction</t>
    </r>
  </si>
  <si>
    <t>b)  Ranking among the 50 states or 67 counties in bonded debt per resident (1st=highest amount of bonded debt per resident)</t>
  </si>
  <si>
    <t>a)  Bonded debt per resident (in nominal dollars)</t>
  </si>
  <si>
    <r>
      <t>Gender representation:</t>
    </r>
    <r>
      <rPr>
        <sz val="10"/>
        <rFont val="Arial"/>
        <family val="2"/>
      </rPr>
      <t xml:space="preserve">  Percentage of elected officials who were women compared to the percentage of women in the population</t>
    </r>
  </si>
  <si>
    <r>
      <t>Racial representation:</t>
    </r>
    <r>
      <rPr>
        <sz val="10"/>
        <rFont val="Arial"/>
        <family val="2"/>
      </rPr>
      <t xml:space="preserve">  Percentage of elected officials who were non-white compared to the percentage of non-whites in the population</t>
    </r>
  </si>
  <si>
    <t>b)  General population age 18 and older</t>
  </si>
  <si>
    <t>a)  Elected officials</t>
  </si>
  <si>
    <r>
      <t>Ranking in local taxes:</t>
    </r>
    <r>
      <rPr>
        <sz val="10"/>
        <rFont val="Arial"/>
        <family val="2"/>
      </rPr>
      <t xml:space="preserve">  Ranking among the 50 states or 67 counties in average local taxes per resident (1st=highest taxes per resident)</t>
    </r>
  </si>
  <si>
    <r>
      <t xml:space="preserve">JOB TRAINING  </t>
    </r>
    <r>
      <rPr>
        <sz val="8"/>
        <rFont val="Arial Narrow"/>
        <family val="2"/>
      </rPr>
      <t>CONTINUED</t>
    </r>
  </si>
  <si>
    <t>e)  State universities</t>
  </si>
  <si>
    <t>c)  Postsecondary adult vocational programs</t>
  </si>
  <si>
    <t>d)  Community college vocational programs</t>
  </si>
  <si>
    <t>b)  Private technical, trade and business schools</t>
  </si>
  <si>
    <t>c)  Postsecondary adult vocational program graduates</t>
  </si>
  <si>
    <t>b)  Private technical, trade and business school graduates</t>
  </si>
  <si>
    <t>d)  Community college graduates (A.S. and A.A. degrees)</t>
  </si>
  <si>
    <t>e)  Private college and university graduates</t>
  </si>
  <si>
    <t>f)  State university graduates</t>
  </si>
  <si>
    <t>c)  Community college Associate of Science (A.S.) graduates</t>
  </si>
  <si>
    <r>
      <t>Public Primary Care System</t>
    </r>
    <r>
      <rPr>
        <b/>
        <sz val="11"/>
        <rFont val="Arial"/>
        <family val="2"/>
      </rPr>
      <t xml:space="preserve">: </t>
    </r>
    <r>
      <rPr>
        <sz val="10"/>
        <rFont val="Arial"/>
        <family val="2"/>
      </rPr>
      <t>By survey, percentage of patients who are satisfied with the primary care services</t>
    </r>
  </si>
  <si>
    <r>
      <t xml:space="preserve">Primary communicable diseases:  </t>
    </r>
    <r>
      <rPr>
        <sz val="10"/>
        <rFont val="Arial"/>
        <family val="2"/>
      </rPr>
      <t>Number of new cases reported per 100,000 residents</t>
    </r>
  </si>
  <si>
    <r>
      <t xml:space="preserve">Suicide:  </t>
    </r>
    <r>
      <rPr>
        <sz val="10"/>
        <rFont val="Arial"/>
        <family val="2"/>
      </rPr>
      <t>Number of deaths by suicide per 100,000 residents</t>
    </r>
  </si>
  <si>
    <r>
      <t xml:space="preserve">Suicide by age group:  </t>
    </r>
    <r>
      <rPr>
        <sz val="10"/>
        <rFont val="Arial"/>
        <family val="2"/>
      </rPr>
      <t>Number of deaths by suicide per 100,000 residents in the following age groups</t>
    </r>
  </si>
  <si>
    <r>
      <t>Mental health days:</t>
    </r>
    <r>
      <rPr>
        <b/>
        <i/>
        <sz val="10"/>
        <rFont val="Arial"/>
        <family val="2"/>
      </rPr>
      <t xml:space="preserve"> </t>
    </r>
    <r>
      <rPr>
        <sz val="10"/>
        <rFont val="Arial"/>
        <family val="2"/>
      </rPr>
      <t>Average number of days individuals with mental health illness spend in the community on an annual basis</t>
    </r>
  </si>
  <si>
    <r>
      <t xml:space="preserve">Immunizations:  </t>
    </r>
    <r>
      <rPr>
        <sz val="10"/>
        <rFont val="Arial"/>
        <family val="2"/>
      </rPr>
      <t>Percentage of two-year-olds who were adequately immunized</t>
    </r>
  </si>
  <si>
    <r>
      <t xml:space="preserve">Binge drinkers:  </t>
    </r>
    <r>
      <rPr>
        <sz val="10"/>
        <rFont val="Arial"/>
        <family val="2"/>
      </rPr>
      <t>By survey, percentage of adults who had 5 or more alcoholic beverages on a single occasion within the last month</t>
    </r>
  </si>
  <si>
    <t>PRENATAL AND INFANT SCREENING</t>
  </si>
  <si>
    <t>BABIES WITH CONGENITAL SYPHILIS</t>
  </si>
  <si>
    <r>
      <t xml:space="preserve">ACHIEVEMENT TEST RESULTS   </t>
    </r>
    <r>
      <rPr>
        <sz val="8"/>
        <rFont val="Arial Narrow"/>
        <family val="2"/>
      </rPr>
      <t>CONTINUED</t>
    </r>
  </si>
  <si>
    <t>f)   Private colleges and universities</t>
  </si>
  <si>
    <t>Not Asked</t>
  </si>
  <si>
    <t>b)  Junior Achievement - Number of volunteer consultants teaching economic and business concepts to elementary, middle, and high school classes.</t>
  </si>
  <si>
    <t>c)  Scholarships</t>
  </si>
  <si>
    <t xml:space="preserve">    1)  BRACE Scholarship Program - number of awards</t>
  </si>
  <si>
    <t xml:space="preserve">    2)  Florida Bright Futures Scholarship - number of students eligible</t>
  </si>
  <si>
    <t>a)  Student work-based experiences at private businesses</t>
  </si>
  <si>
    <t xml:space="preserve">    1)  workplace mentoring</t>
  </si>
  <si>
    <t xml:space="preserve">    2)  paid work experience</t>
  </si>
  <si>
    <t xml:space="preserve">    3)  youth apprenticeships</t>
  </si>
  <si>
    <t xml:space="preserve">    4)  executive internships</t>
  </si>
  <si>
    <t xml:space="preserve">    5)  non-paid internships</t>
  </si>
  <si>
    <t>b)  Teacher internship positions</t>
  </si>
  <si>
    <t>a)  SAC membership composition</t>
  </si>
  <si>
    <t xml:space="preserve">     1)  Employee</t>
  </si>
  <si>
    <t xml:space="preserve">     2)  Non-employee (parent/community)</t>
  </si>
  <si>
    <t>b)  SAC attendance</t>
  </si>
  <si>
    <t>COST PER STUDENT</t>
  </si>
  <si>
    <t>3.17.1</t>
  </si>
  <si>
    <t>3.17.2</t>
  </si>
  <si>
    <t>CLASS SIZE</t>
  </si>
  <si>
    <t>3.18.1</t>
  </si>
  <si>
    <t xml:space="preserve">Class size - Grades K-3  </t>
  </si>
  <si>
    <r>
      <t xml:space="preserve">Business starts: </t>
    </r>
    <r>
      <rPr>
        <i/>
        <sz val="11"/>
        <rFont val="Arial"/>
        <family val="2"/>
      </rPr>
      <t xml:space="preserve"> </t>
    </r>
    <r>
      <rPr>
        <sz val="10"/>
        <rFont val="Arial"/>
        <family val="2"/>
      </rPr>
      <t>Number of new corporations, limited partnerships and similar business entities formed, by principal place of business</t>
    </r>
  </si>
  <si>
    <r>
      <t>Repeat offenders:</t>
    </r>
    <r>
      <rPr>
        <sz val="10"/>
        <rFont val="Arial"/>
        <family val="2"/>
      </rPr>
      <t xml:space="preserve"> Percentage of state prison releasees who were resentenced to the state for either incarceration or supervision within 2 years of their release</t>
    </r>
  </si>
  <si>
    <t>RECIDIVISM</t>
  </si>
  <si>
    <r>
      <t>Juvenile repeat offenders:</t>
    </r>
    <r>
      <rPr>
        <sz val="10"/>
        <rFont val="Arial"/>
        <family val="2"/>
      </rPr>
      <t xml:space="preserve"> Percentage of state prison releasees who were resentenced to the state for either incarceration or supervision within 2 years of their release</t>
    </r>
  </si>
  <si>
    <t xml:space="preserve">     3)  Total number of service hours (millions)</t>
  </si>
  <si>
    <t>b) Use of mass transit</t>
  </si>
  <si>
    <t xml:space="preserve">     1)  Average number of bus passengers per weekday</t>
  </si>
  <si>
    <t xml:space="preserve">     2)  Annual growth in weekday bus ridership</t>
  </si>
  <si>
    <t>1.15.5</t>
  </si>
  <si>
    <t>Transportation alternatives:</t>
  </si>
  <si>
    <t>a)  Percentage of workers age 16 and older getting to work using alternatives to driving alone</t>
  </si>
  <si>
    <t>b)  Percentage of workers age 16 and older using public transportation to get to work</t>
  </si>
  <si>
    <t>c)  Average number of people per vehicle during rush hour</t>
  </si>
  <si>
    <t>d)  Annual growth in daily vehicle miles traveled</t>
  </si>
  <si>
    <r>
      <t xml:space="preserve">Investment in physical infrastructure: </t>
    </r>
    <r>
      <rPr>
        <i/>
        <sz val="11"/>
        <rFont val="Arial"/>
        <family val="2"/>
      </rPr>
      <t xml:space="preserve"> </t>
    </r>
    <r>
      <rPr>
        <sz val="10"/>
        <rFont val="Arial"/>
        <family val="2"/>
      </rPr>
      <t>Total expenditure (in nominal dollars) on roads, public buildings, land, equipment and other fixed assets in Broward County by</t>
    </r>
  </si>
  <si>
    <r>
      <t xml:space="preserve">Pension coverage </t>
    </r>
    <r>
      <rPr>
        <i/>
        <sz val="8"/>
        <rFont val="Arial"/>
        <family val="2"/>
      </rPr>
      <t>continued</t>
    </r>
  </si>
  <si>
    <t>Our Environment</t>
  </si>
  <si>
    <t>Broward County's environment is rich in natural resources:  the Everglades, miles of beaches, an abundance of fish and wildlife, as well as beautiful places to grow up, retire to and visit.</t>
  </si>
  <si>
    <t>We have come a long way toward understanding the delicate balance between living and the environment in which we live.  Industry, development and a growing population are placing increasing demands on our air, water, land and wildlife.  To manage these resources wisely, we must have full knowledge of the immediate and long-term impact of our actions.  At the same time, we must examine how our lifestyles and behaviors affect the natural environment, so that the resources we enjoy and depend on today will be here for future generations.</t>
  </si>
  <si>
    <t>AIR QUALITY</t>
  </si>
  <si>
    <t>WATER USE</t>
  </si>
  <si>
    <t>GROUNDWATER QUALITY</t>
  </si>
  <si>
    <t>WILDLIFE HABITAT</t>
  </si>
  <si>
    <t>SURFACE WATER QUALITY</t>
  </si>
  <si>
    <t>COASTLINE</t>
  </si>
  <si>
    <t>Protecting our air and water</t>
  </si>
  <si>
    <t>6.1.1</t>
  </si>
  <si>
    <t>b)  Total beach acreage</t>
  </si>
  <si>
    <t>c)  Linear footage of critically eroded beach</t>
  </si>
  <si>
    <t xml:space="preserve">     1)  Segment I (North County Line to Hillsboro Inlet)</t>
  </si>
  <si>
    <r>
      <t>Elders in poverty:</t>
    </r>
    <r>
      <rPr>
        <sz val="10"/>
        <rFont val="Arial"/>
        <family val="2"/>
      </rPr>
      <t xml:space="preserve">  Percentage of people age 65 and older living in poverty</t>
    </r>
  </si>
  <si>
    <t>b)  Percentage of injury deaths caused by firearms</t>
  </si>
  <si>
    <t>BOATING ACCIDENTS</t>
  </si>
  <si>
    <t>c)  Average stony coral diversity indices - Third Reef</t>
  </si>
  <si>
    <t>Being part of the solution</t>
  </si>
  <si>
    <t>ENERGY USE</t>
  </si>
  <si>
    <t>6.9.1</t>
  </si>
  <si>
    <t>Energy consumption</t>
  </si>
  <si>
    <t>a)  Kilowatt-hours of total electricity consumption (billions)</t>
  </si>
  <si>
    <t>b)  Kilowatt-hours of per capita power consumption</t>
  </si>
  <si>
    <t>WASTE MANAGEMENT</t>
  </si>
  <si>
    <t>6.10.1</t>
  </si>
  <si>
    <r>
      <t xml:space="preserve">Waste production:  </t>
    </r>
    <r>
      <rPr>
        <sz val="10"/>
        <rFont val="Arial"/>
        <family val="2"/>
      </rPr>
      <t>Tons per year of solid waste produced</t>
    </r>
  </si>
  <si>
    <t>a)  Total (millions)</t>
  </si>
  <si>
    <t>b)  Per capita</t>
  </si>
  <si>
    <t>6.10.2</t>
  </si>
  <si>
    <r>
      <t xml:space="preserve">Waste management:  </t>
    </r>
    <r>
      <rPr>
        <sz val="10"/>
        <rFont val="Arial"/>
        <family val="2"/>
      </rPr>
      <t>Percentage of municipal solid waste that was</t>
    </r>
  </si>
  <si>
    <t>a)  recycled</t>
  </si>
  <si>
    <t>b)  land-filled</t>
  </si>
  <si>
    <t>c)  combusted</t>
  </si>
  <si>
    <r>
      <t xml:space="preserve">WATER USE </t>
    </r>
    <r>
      <rPr>
        <sz val="8"/>
        <rFont val="Arial Narrow"/>
        <family val="2"/>
      </rPr>
      <t>CONTINUED</t>
    </r>
  </si>
  <si>
    <r>
      <t xml:space="preserve">1)  left </t>
    </r>
    <r>
      <rPr>
        <i/>
        <sz val="10"/>
        <rFont val="Arial"/>
        <family val="2"/>
      </rPr>
      <t>in-situ</t>
    </r>
  </si>
  <si>
    <t>Our Government</t>
  </si>
  <si>
    <t>6.1.3</t>
  </si>
  <si>
    <r>
      <t>AIR QUALITY</t>
    </r>
    <r>
      <rPr>
        <sz val="8"/>
        <rFont val="Arial Narrow"/>
        <family val="2"/>
      </rPr>
      <t xml:space="preserve">  CONTINUED</t>
    </r>
  </si>
  <si>
    <r>
      <t xml:space="preserve">Roadway capacity:  </t>
    </r>
    <r>
      <rPr>
        <sz val="10"/>
        <rFont val="Arial"/>
        <family val="2"/>
      </rPr>
      <t>The percentage of roadway segments operating below the designated level of service standard ("D").</t>
    </r>
  </si>
  <si>
    <t>+2.9%</t>
  </si>
  <si>
    <t>+8.6%</t>
  </si>
  <si>
    <t>+6.8%</t>
  </si>
  <si>
    <t>-2.5%</t>
  </si>
  <si>
    <t>0.0%</t>
  </si>
  <si>
    <t>+14.3%</t>
  </si>
  <si>
    <t>1)  Listed East Coast Buffer</t>
  </si>
  <si>
    <t>2)  Proposed Conservation and Green Space Acquisition</t>
  </si>
  <si>
    <t>Natural resource land in managed areas east of Conservation Area levees</t>
  </si>
  <si>
    <t>COMMUNITY COLLEGE STUDENT OUTCOMES</t>
  </si>
  <si>
    <t>Sea Turtle Survey:</t>
  </si>
  <si>
    <t>a)  Number of nests</t>
  </si>
  <si>
    <t xml:space="preserve">b)  Percent of surveyed nests </t>
  </si>
  <si>
    <t>2)  relocated to open beach hatcheries</t>
  </si>
  <si>
    <t>3)  relocated to enclosed hatchery</t>
  </si>
  <si>
    <t>c)  Number of hatchlings released</t>
  </si>
  <si>
    <t>6.7.1</t>
  </si>
  <si>
    <t>Beach adequacy:</t>
  </si>
  <si>
    <r>
      <t>Capital needs:</t>
    </r>
    <r>
      <rPr>
        <sz val="10"/>
        <rFont val="Arial"/>
        <family val="2"/>
      </rPr>
      <t xml:space="preserve"> Additional capacity needed in grades K-12 to meet enrollment needs</t>
    </r>
  </si>
  <si>
    <t>b)  Cost of needed schools ($ thousands)</t>
  </si>
  <si>
    <t>c)  Percentage over capacity</t>
  </si>
  <si>
    <t>a)  Enrollment (students)</t>
  </si>
  <si>
    <t>CHECK-UPS / PREVENTIVE HEALTH</t>
  </si>
  <si>
    <t>4.17.1</t>
  </si>
  <si>
    <t>4.17.2</t>
  </si>
  <si>
    <t>a)  a mammogram within the past year</t>
  </si>
  <si>
    <t xml:space="preserve">     3)  Segment III (Port Everglades to South County Line)</t>
  </si>
  <si>
    <t xml:space="preserve">     4)  Total</t>
  </si>
  <si>
    <t>CORAL REEFS</t>
  </si>
  <si>
    <t>6.8.1</t>
  </si>
  <si>
    <t>Coral reef health:</t>
  </si>
  <si>
    <t>a)  Average stony coral diversity indices - First Reef</t>
  </si>
  <si>
    <t xml:space="preserve">     1)  Diversity of live coral polyp coverage</t>
  </si>
  <si>
    <t xml:space="preserve">     2)  Diversity of numbers of individuals per species</t>
  </si>
  <si>
    <t xml:space="preserve">     3)  Evenness in distribution of live coral polyp coverage</t>
  </si>
  <si>
    <r>
      <t>Average wage by industry:</t>
    </r>
    <r>
      <rPr>
        <sz val="10"/>
        <rFont val="Arial"/>
        <family val="2"/>
      </rPr>
      <t xml:space="preserve">  Average annual wage and salary of workers in the following industries (not adjusted for inflation)</t>
    </r>
  </si>
  <si>
    <t>a)  Agriculture, forestry, fishing</t>
  </si>
  <si>
    <t>b)  Mining</t>
  </si>
  <si>
    <t>c)  Construction</t>
  </si>
  <si>
    <t>d)  Manufacturing</t>
  </si>
  <si>
    <t>e)  Transportation, communications, public utilities</t>
  </si>
  <si>
    <t>f)  Wholesale trade</t>
  </si>
  <si>
    <t>g)  Retail trade</t>
  </si>
  <si>
    <t>h)  Finance, insurance, real estate</t>
  </si>
  <si>
    <t>i)  Services</t>
  </si>
  <si>
    <t>j)  Government</t>
  </si>
  <si>
    <t>WAGE DISTRIBUTION</t>
  </si>
  <si>
    <t>5.8.1</t>
  </si>
  <si>
    <r>
      <t>Wage distribution:</t>
    </r>
    <r>
      <rPr>
        <sz val="10"/>
        <rFont val="Arial"/>
        <family val="2"/>
      </rPr>
      <t xml:space="preserve">  Percentage of people working who earned</t>
    </r>
  </si>
  <si>
    <t>a)  Low wages:  15% or more below the average wage</t>
  </si>
  <si>
    <t>b)  Middle wages:  within 15% above or below the average wage</t>
  </si>
  <si>
    <t>c)  High wages:  15% or more above the average wage</t>
  </si>
  <si>
    <t>OUTPUT OF GOODS AND SERVICES</t>
  </si>
  <si>
    <t>5.9.1</t>
  </si>
  <si>
    <t>4.17.3</t>
  </si>
  <si>
    <t>a)  Children age 1 to 18</t>
  </si>
  <si>
    <t>b)  Adults age 18 and older</t>
  </si>
  <si>
    <r>
      <t>Percentage of babies born to teenage mothers:</t>
    </r>
    <r>
      <rPr>
        <sz val="10"/>
        <rFont val="Arial"/>
        <family val="2"/>
      </rPr>
      <t xml:space="preserve">  Of the babies born, the percentage who were born to teenage mothers (ages 15-19)</t>
    </r>
  </si>
  <si>
    <r>
      <t>Bank loans:</t>
    </r>
    <r>
      <rPr>
        <sz val="10"/>
        <rFont val="Arial"/>
        <family val="2"/>
      </rPr>
      <t xml:space="preserve">  Loans made by banks to companies in Broward County for commercial and industrial purposes, agricultural production, and commercial real estate (five-year averages for 1981-85, 1986-90, 1991-95, 1996-00)</t>
    </r>
  </si>
  <si>
    <r>
      <t xml:space="preserve">Venture capital: </t>
    </r>
    <r>
      <rPr>
        <i/>
        <sz val="11"/>
        <rFont val="Arial"/>
        <family val="2"/>
      </rPr>
      <t xml:space="preserve"> </t>
    </r>
    <r>
      <rPr>
        <sz val="10"/>
        <rFont val="Arial"/>
        <family val="2"/>
      </rPr>
      <t>Investments by venture capital firms to companies based in Broward County (five-year averages for 1981-85, 1986-90 and 1991-95, 1996-00)</t>
    </r>
  </si>
  <si>
    <t>b)  Per capita personal income as a percentage of Florida's per capita personal income</t>
  </si>
  <si>
    <t>c)  Per capita personal income as a percentage of U.S. per capita personal income</t>
  </si>
  <si>
    <t>5.5.2</t>
  </si>
  <si>
    <r>
      <t>Broward County's ranking in average personal income:</t>
    </r>
    <r>
      <rPr>
        <sz val="10"/>
        <rFont val="Arial"/>
        <family val="2"/>
      </rPr>
      <t xml:space="preserve">  Broward County's ranking among Florida's 67 counties in per capita personal income (1st=county with the highest per capita personal income)</t>
    </r>
  </si>
  <si>
    <t>5.5.3</t>
  </si>
  <si>
    <r>
      <t>Growth in personal income adjusted for inflation:</t>
    </r>
    <r>
      <rPr>
        <sz val="10"/>
        <rFont val="Arial"/>
        <family val="2"/>
      </rPr>
      <t xml:space="preserve">  Annual percentage increase (+) or decrease (-) in per capita personal income adjusted for inflation</t>
    </r>
  </si>
  <si>
    <t>5.5.4</t>
  </si>
  <si>
    <t>2nd</t>
  </si>
  <si>
    <t>GOALS (PROJECTIONS)</t>
  </si>
  <si>
    <t>(284,834)</t>
  </si>
  <si>
    <t>(13%)</t>
  </si>
  <si>
    <t>(16%)</t>
  </si>
  <si>
    <r>
      <t>Public schools:</t>
    </r>
    <r>
      <rPr>
        <sz val="10"/>
        <rFont val="Arial"/>
        <family val="2"/>
      </rPr>
      <t xml:space="preserve">  By CCB survey, percentage of adults who rated the job their local public schools were doing as good, very good or excellent</t>
    </r>
  </si>
  <si>
    <r>
      <t>Higher education:</t>
    </r>
    <r>
      <rPr>
        <sz val="10"/>
        <rFont val="Arial"/>
        <family val="2"/>
      </rPr>
      <t xml:space="preserve">  By CCB survey, percentage of adults who rated the job the higher education system was doing as good or excellent</t>
    </r>
  </si>
  <si>
    <t>c)  Hispanic or Latino</t>
  </si>
  <si>
    <t>b)  Black or African American</t>
  </si>
  <si>
    <t>d)  Asian / Pacific Islander</t>
  </si>
  <si>
    <t>e)  American Indian, Eskimo and Aleut</t>
  </si>
  <si>
    <r>
      <t>Public satisfaction with government services:</t>
    </r>
    <r>
      <rPr>
        <sz val="10"/>
        <rFont val="Arial"/>
        <family val="2"/>
      </rPr>
      <t xml:space="preserve">  By CCB survey, percentage of adults who rated the services where they lived as good, very good or excellent</t>
    </r>
  </si>
  <si>
    <r>
      <t>Public perception of government waste:</t>
    </r>
    <r>
      <rPr>
        <sz val="10"/>
        <rFont val="Arial"/>
        <family val="2"/>
      </rPr>
      <t xml:space="preserve">  By CCB survey, percentage of adults who believed that most or all of every tax dollar they paid was wasted by</t>
    </r>
  </si>
  <si>
    <r>
      <t>General health:</t>
    </r>
    <r>
      <rPr>
        <sz val="10"/>
        <rFont val="Arial"/>
        <family val="2"/>
      </rPr>
      <t xml:space="preserve"> By CCB survey, percentage of adults who rated their health as good, very good, or excellent</t>
    </r>
  </si>
  <si>
    <r>
      <t>Uninsured:</t>
    </r>
    <r>
      <rPr>
        <sz val="10"/>
        <rFont val="Arial"/>
        <family val="2"/>
      </rPr>
      <t xml:space="preserve"> By CCB survey, percentage of people in the following age groups who had no health insurance</t>
    </r>
  </si>
  <si>
    <r>
      <t>Affordability of health care:</t>
    </r>
    <r>
      <rPr>
        <sz val="10"/>
        <rFont val="Arial"/>
        <family val="2"/>
      </rPr>
      <t xml:space="preserve"> By CCB survey, percentage of adults who needed to see a doctor over the past 12 months but could not because of the cost</t>
    </r>
  </si>
  <si>
    <r>
      <t>Mental health:</t>
    </r>
    <r>
      <rPr>
        <sz val="10"/>
        <rFont val="Arial"/>
        <family val="2"/>
      </rPr>
      <t xml:space="preserve"> By CCB survey, percentage of adults and seniors who, within the past 30 days, had at least one day of poor mental health</t>
    </r>
  </si>
  <si>
    <r>
      <t>Physical exercise:</t>
    </r>
    <r>
      <rPr>
        <sz val="10"/>
        <rFont val="Arial"/>
        <family val="2"/>
      </rPr>
      <t xml:space="preserve">  By CCB survey, percentage of adults who exercised at least 3 times per week for at least 20 minutes per occasion</t>
    </r>
  </si>
  <si>
    <r>
      <t xml:space="preserve">Obesity:  </t>
    </r>
    <r>
      <rPr>
        <sz val="10"/>
        <rFont val="Arial"/>
        <family val="2"/>
      </rPr>
      <t>By CCB survey, percentage of adults who were more than 20% overweight</t>
    </r>
  </si>
  <si>
    <r>
      <t xml:space="preserve">Medical check-ups:  </t>
    </r>
    <r>
      <rPr>
        <sz val="10"/>
        <rFont val="Arial"/>
        <family val="2"/>
      </rPr>
      <t>By CCB survey, percentage of adults who had a medical check-up within the last year</t>
    </r>
  </si>
  <si>
    <r>
      <t xml:space="preserve">Mammograms:  </t>
    </r>
    <r>
      <rPr>
        <sz val="10"/>
        <rFont val="Arial"/>
        <family val="2"/>
      </rPr>
      <t>By CCB survey, percentage of women over age 50 who had</t>
    </r>
  </si>
  <si>
    <r>
      <t xml:space="preserve">Digital rectal exam:  </t>
    </r>
    <r>
      <rPr>
        <sz val="10"/>
        <rFont val="Arial"/>
        <family val="2"/>
      </rPr>
      <t>By CCB survey, percentage of people 40 years and older who had a digital rectal exam</t>
    </r>
  </si>
  <si>
    <r>
      <t xml:space="preserve">Dental check-ups:  </t>
    </r>
    <r>
      <rPr>
        <sz val="10"/>
        <rFont val="Arial"/>
        <family val="2"/>
      </rPr>
      <t>By CCB survey, percentage of people who had a dental check-up within the last year</t>
    </r>
  </si>
  <si>
    <t>b)  a mammogram and clinical breast exam within the past two years (cumulative)</t>
  </si>
  <si>
    <r>
      <t>Violent crime victimization:</t>
    </r>
    <r>
      <rPr>
        <sz val="10"/>
        <rFont val="Arial"/>
        <family val="2"/>
      </rPr>
      <t xml:space="preserve">  By CCB survey, percentage of households in which anyone had been the victim of a violent crime in the past 5 years</t>
    </r>
  </si>
  <si>
    <r>
      <t>Perception of neighborhood crime:</t>
    </r>
    <r>
      <rPr>
        <sz val="10"/>
        <rFont val="Arial"/>
        <family val="2"/>
      </rPr>
      <t xml:space="preserve">  By CCB survey, percentage of adults who believed that the problem of crime in their neighborhood was</t>
    </r>
  </si>
  <si>
    <r>
      <t>a)</t>
    </r>
    <r>
      <rPr>
        <sz val="11"/>
        <rFont val="Arial"/>
        <family val="2"/>
      </rPr>
      <t xml:space="preserve">  </t>
    </r>
    <r>
      <rPr>
        <b/>
        <i/>
        <sz val="11"/>
        <rFont val="Arial"/>
        <family val="2"/>
      </rPr>
      <t>Drinking and driving:</t>
    </r>
    <r>
      <rPr>
        <sz val="11"/>
        <rFont val="Arial"/>
        <family val="2"/>
      </rPr>
      <t xml:space="preserve">  </t>
    </r>
    <r>
      <rPr>
        <sz val="10"/>
        <rFont val="Arial"/>
        <family val="2"/>
      </rPr>
      <t>By CCB survey, percentage of adults who, within the last month, drove a motor vehicle after having too much to drink</t>
    </r>
  </si>
  <si>
    <r>
      <t>b)</t>
    </r>
    <r>
      <rPr>
        <sz val="11"/>
        <rFont val="Arial"/>
        <family val="2"/>
      </rPr>
      <t xml:space="preserve">  </t>
    </r>
    <r>
      <rPr>
        <b/>
        <i/>
        <sz val="11"/>
        <rFont val="Arial"/>
        <family val="2"/>
      </rPr>
      <t>Riding with a drinking driver:</t>
    </r>
    <r>
      <rPr>
        <sz val="11"/>
        <rFont val="Arial"/>
        <family val="2"/>
      </rPr>
      <t xml:space="preserve">  </t>
    </r>
    <r>
      <rPr>
        <sz val="10"/>
        <rFont val="Arial"/>
        <family val="2"/>
      </rPr>
      <t>By CCB survey, percentage of adults who, within the last month rode with a driver who had too much to drink</t>
    </r>
  </si>
  <si>
    <r>
      <t>Broward County as a place to live:</t>
    </r>
    <r>
      <rPr>
        <sz val="10"/>
        <rFont val="Arial"/>
        <family val="2"/>
      </rPr>
      <t xml:space="preserve">  By CCB survey, percentage of adults who say that this is</t>
    </r>
  </si>
  <si>
    <r>
      <t>Change in the quality of life:</t>
    </r>
    <r>
      <rPr>
        <sz val="10"/>
        <rFont val="Arial"/>
        <family val="2"/>
      </rPr>
      <t xml:space="preserve">  By CCB survey, percentage of adults who say that the quality of life during the time they have lived here has</t>
    </r>
  </si>
  <si>
    <r>
      <t>Elders with mobility limitations:</t>
    </r>
    <r>
      <rPr>
        <sz val="10"/>
        <rFont val="Arial"/>
        <family val="2"/>
      </rPr>
      <t xml:space="preserve"> By CCB survey, percentage of people age 70 and older who, because of an impairment or health problem, needed the help of other people with their routine needs such as everyday household chores, doing necessary business, shopping, or getting around for other purposes</t>
    </r>
  </si>
  <si>
    <r>
      <t>Serious juvenile offenders:</t>
    </r>
    <r>
      <rPr>
        <sz val="10"/>
        <rFont val="Arial"/>
        <family val="2"/>
      </rPr>
      <t xml:space="preserve">  Number of juveniles under age 18 referred for delinquency for a felony offense</t>
    </r>
  </si>
  <si>
    <r>
      <t>Juveniles in the adult correctional system:</t>
    </r>
    <r>
      <rPr>
        <sz val="10"/>
        <rFont val="Arial"/>
        <family val="2"/>
      </rPr>
      <t xml:space="preserve">  Number of juveniles admitted to state prisons (ages 10-17)</t>
    </r>
  </si>
  <si>
    <r>
      <t>Abuse and neglect of adults with disabilities:</t>
    </r>
    <r>
      <rPr>
        <sz val="10"/>
        <rFont val="Arial"/>
        <family val="2"/>
      </rPr>
      <t xml:space="preserve">  Number of disabled adults (ages 18-59) who were victims in reports of abuse, neglect, or exploitation that were verified or found to have some evidence of occurrence (may be multiple counts for the same person per year)</t>
    </r>
  </si>
  <si>
    <r>
      <t>Elder abuse and neglect:</t>
    </r>
    <r>
      <rPr>
        <sz val="10"/>
        <rFont val="Arial"/>
        <family val="2"/>
      </rPr>
      <t xml:space="preserve">  Number of elderly people (age 60 and older) who were victims in reports of abuse, neglect, or exploitation that were verified or found to have some evidence of occurrence (may be multiple counts for the same person per year)</t>
    </r>
  </si>
  <si>
    <r>
      <t>Domestic violence incidents:</t>
    </r>
    <r>
      <rPr>
        <sz val="10"/>
        <rFont val="Arial"/>
        <family val="2"/>
      </rPr>
      <t xml:space="preserve">  Number of domestic violence incidents reported to law enforcement per 100,000 residents</t>
    </r>
  </si>
  <si>
    <r>
      <t>Domestic violence murders:</t>
    </r>
    <r>
      <rPr>
        <sz val="10"/>
        <rFont val="Arial"/>
        <family val="2"/>
      </rPr>
      <t xml:space="preserve">  Number of people murdered by a family or household member per 100,000 residents</t>
    </r>
  </si>
  <si>
    <r>
      <t>Infants dying in the first year of life:</t>
    </r>
    <r>
      <rPr>
        <sz val="10"/>
        <rFont val="Arial"/>
        <family val="2"/>
      </rPr>
      <t xml:space="preserve">  Number of infants (per 1,000 births) who died before their first birthday</t>
    </r>
  </si>
  <si>
    <r>
      <t>Drug-afflicted babies:</t>
    </r>
    <r>
      <rPr>
        <sz val="10"/>
        <rFont val="Arial"/>
        <family val="2"/>
      </rPr>
      <t xml:space="preserve">  Number of substance-exposed newborns</t>
    </r>
  </si>
  <si>
    <r>
      <t>Prenatal screening:</t>
    </r>
    <r>
      <rPr>
        <sz val="10"/>
        <rFont val="Arial"/>
        <family val="2"/>
      </rPr>
      <t xml:space="preserve">  Percentage of pregnant women receiving prenatal screening to identify unborn infants at risk of death or disability because of late prenatal care or adverse conditions in the mother's living or social environment</t>
    </r>
  </si>
  <si>
    <r>
      <t>Infant screening after birth:</t>
    </r>
    <r>
      <rPr>
        <sz val="10"/>
        <rFont val="Arial"/>
        <family val="2"/>
      </rPr>
      <t xml:space="preserve">  Percentage of infants screened to identify risk factors because of medical problems or adverse conditions in the infant's home or living environment</t>
    </r>
  </si>
  <si>
    <r>
      <t>Coast:</t>
    </r>
    <r>
      <rPr>
        <sz val="10"/>
        <rFont val="Arial"/>
        <family val="2"/>
      </rPr>
      <t xml:space="preserve">  Saltwater beaches open to the public for recreation</t>
    </r>
  </si>
  <si>
    <t>c)  Of all children who were living in own family households, percentage in single parent family households</t>
  </si>
  <si>
    <r>
      <t>Children in poverty:</t>
    </r>
    <r>
      <rPr>
        <sz val="10"/>
        <rFont val="Arial"/>
        <family val="2"/>
      </rPr>
      <t xml:space="preserve">  Percentage of children living in poverty</t>
    </r>
  </si>
  <si>
    <r>
      <t>Daily living:</t>
    </r>
    <r>
      <rPr>
        <sz val="10"/>
        <rFont val="Arial"/>
        <family val="2"/>
      </rPr>
      <t xml:space="preserve"> By survey, percentage of adults who, because of a physical or mental health problem, were kept from doing their usual activities over the past 30 days for</t>
    </r>
  </si>
  <si>
    <t>a)  "I can rely on parents to help when achievement or behavior problems occur with their children."</t>
  </si>
  <si>
    <t>b)  "I encourage parents to be involved at school."</t>
  </si>
  <si>
    <t>a)  Mentoring - Number of volunteers who mentor individual students</t>
  </si>
  <si>
    <t>a)  Number of additional teachers needed in grades K-3 to reduce class size to 20</t>
  </si>
  <si>
    <t>b)  Average cost of a teacher's salary plus benefits</t>
  </si>
  <si>
    <t>a)  Battery</t>
  </si>
  <si>
    <t>b)  Fighting</t>
  </si>
  <si>
    <t>c)  Threat / intimidation</t>
  </si>
  <si>
    <t>a)  Drugs</t>
  </si>
  <si>
    <t>b)  Alcohol</t>
  </si>
  <si>
    <r>
      <t>CRIME ON SCHOOL GROUNDS</t>
    </r>
    <r>
      <rPr>
        <sz val="8"/>
        <rFont val="Arial Narrow"/>
        <family val="2"/>
      </rPr>
      <t xml:space="preserve">  CONTINUED</t>
    </r>
  </si>
  <si>
    <t>a)  Asian / Pacific Islander</t>
  </si>
  <si>
    <t>d)  American Indian / Alaskan Native</t>
  </si>
  <si>
    <t>f)   Female</t>
  </si>
  <si>
    <t>Florida has the highest crime rate in the nation, coupled with an alarming increase in the number of youths committing violent crimes.  Reducing crime in our communities while improving the criminal justice system can accomplish two major goals:  people feel safer and offenders learn to contribute to society.</t>
  </si>
  <si>
    <t>a)  Building capacity (Number of student stations)</t>
  </si>
  <si>
    <r>
      <t>IMMIGRATION</t>
    </r>
    <r>
      <rPr>
        <sz val="8"/>
        <rFont val="Arial Narrow"/>
        <family val="2"/>
      </rPr>
      <t xml:space="preserve">  CONTINUED</t>
    </r>
  </si>
  <si>
    <t>1.22.2</t>
  </si>
  <si>
    <r>
      <t>Number of foreign-born:</t>
    </r>
    <r>
      <rPr>
        <sz val="10"/>
        <rFont val="Arial"/>
        <family val="2"/>
      </rPr>
      <t xml:space="preserve">  Change in the number of residents who were foreign-born during the previous decade</t>
    </r>
  </si>
  <si>
    <r>
      <t>Number of immigrants:</t>
    </r>
    <r>
      <rPr>
        <sz val="10"/>
        <rFont val="Arial"/>
        <family val="2"/>
      </rPr>
      <t xml:space="preserve">  Annual increase in the resident population attributed to international migration</t>
    </r>
  </si>
  <si>
    <r>
      <t>Employment and education after graduation:</t>
    </r>
    <r>
      <rPr>
        <sz val="10"/>
        <rFont val="Arial"/>
        <family val="2"/>
      </rPr>
      <t xml:space="preserve">  Percentage of recent graduates who were working and/or continuing their education the year after graduation</t>
    </r>
  </si>
  <si>
    <r>
      <t>GRADUATES ENTERING THE WORKFORCE</t>
    </r>
    <r>
      <rPr>
        <sz val="8"/>
        <rFont val="Arial Narrow"/>
        <family val="2"/>
      </rPr>
      <t xml:space="preserve">   CONTINUED</t>
    </r>
  </si>
  <si>
    <r>
      <t>Placement in jobs related to field of training:</t>
    </r>
    <r>
      <rPr>
        <sz val="10"/>
        <rFont val="Arial"/>
        <family val="2"/>
      </rPr>
      <t xml:space="preserve">  Percentage of graduates employed after graduation who got jobs related to their field of instruction or training</t>
    </r>
  </si>
  <si>
    <r>
      <t>Job training graduates employed within one year:</t>
    </r>
    <r>
      <rPr>
        <sz val="10"/>
        <rFont val="Arial"/>
        <family val="2"/>
      </rPr>
      <t xml:space="preserve">  People completing a publicly-funded job training program who were employed within a year after completion</t>
    </r>
  </si>
  <si>
    <r>
      <t>Completion of job training:</t>
    </r>
    <r>
      <rPr>
        <sz val="10"/>
        <rFont val="Arial"/>
        <family val="2"/>
      </rPr>
      <t xml:space="preserve">  Percentage of adults who enroll in and complete an occupational completion point or the program completion point for a Workforce Development funded program</t>
    </r>
  </si>
  <si>
    <r>
      <t>Job training and placement:</t>
    </r>
    <r>
      <rPr>
        <sz val="10"/>
        <rFont val="Arial"/>
        <family val="2"/>
      </rPr>
      <t xml:space="preserve">  Percentage of  adults who complete an occupational completion point and attain gainful employment in an occupation related to their training program</t>
    </r>
  </si>
  <si>
    <t>a)  Number of complaints received</t>
  </si>
  <si>
    <t>b)  Number of complaints resolved</t>
  </si>
  <si>
    <t>HATE CRIMES</t>
  </si>
  <si>
    <t>1.21.1</t>
  </si>
  <si>
    <r>
      <t xml:space="preserve">Use of illegal drugs: </t>
    </r>
    <r>
      <rPr>
        <sz val="10"/>
        <rFont val="Arial"/>
        <family val="2"/>
      </rPr>
      <t>Arrestees testing positive for drug use</t>
    </r>
  </si>
  <si>
    <r>
      <t xml:space="preserve">Youth alcohol use: </t>
    </r>
    <r>
      <rPr>
        <sz val="10"/>
        <rFont val="Arial"/>
        <family val="2"/>
      </rPr>
      <t>By survey, percentage of high school youth who had an alcoholic beverage in the past 30 days</t>
    </r>
  </si>
  <si>
    <r>
      <t>Age of first alcohol use:</t>
    </r>
    <r>
      <rPr>
        <sz val="10"/>
        <rFont val="Arial"/>
        <family val="2"/>
      </rPr>
      <t xml:space="preserve"> By survey, percentage of high school youth who had an alcoholic beverage before age 13</t>
    </r>
  </si>
  <si>
    <t>a)  Number of children taken into custody by police because they were suspected of committing a violent crime, including murder, forcible sex offenses, robbery, and aggravated assault (per 100,000 children ages 10-17)</t>
  </si>
  <si>
    <t>2.5.2</t>
  </si>
  <si>
    <t>Juvenile arrests for non-violent crimes</t>
  </si>
  <si>
    <t>JUVENILE DELINQUENTS</t>
  </si>
  <si>
    <t>2.6.1</t>
  </si>
  <si>
    <t>2.6.2</t>
  </si>
  <si>
    <t>2.6.3</t>
  </si>
  <si>
    <t>JUVENILES IN THE ADULT SYSTEM</t>
  </si>
  <si>
    <t>a)  Enrollment Pre-K-12 (20th day count)</t>
  </si>
  <si>
    <t>b)  Diversity of student population (by percent)</t>
  </si>
  <si>
    <t xml:space="preserve">    2)  Black Non-Hispanic</t>
  </si>
  <si>
    <t xml:space="preserve">    3)  Hispanic</t>
  </si>
  <si>
    <t xml:space="preserve">    5)  White Non-Hispanic</t>
  </si>
  <si>
    <t>c)  Broward County</t>
  </si>
  <si>
    <t>d)  Municipalities</t>
  </si>
  <si>
    <t>GOVERNMENT EMPLOYMENT</t>
  </si>
  <si>
    <t>7.5.1</t>
  </si>
  <si>
    <r>
      <t>Size of government relative to size of the population:</t>
    </r>
    <r>
      <rPr>
        <sz val="10"/>
        <rFont val="Arial"/>
        <family val="2"/>
      </rPr>
      <t xml:space="preserve">  Number of part-time and full-time government employees per 100 residents</t>
    </r>
  </si>
  <si>
    <t>3.3.3</t>
  </si>
  <si>
    <t>Personal safety is threatened at home, in the community and in the workplace.  Our lives are touched by domestic violence, drug and alcohol addiction, as well as accidents on our highways, bikeways, and waterways.  Workplace safety has become an increasing concern for employees and employers.  Our experience with hurricanes has made us particularly sensitive to the need for emergency assistance, protection from and response to natural disasters.</t>
  </si>
  <si>
    <t>CRIME</t>
  </si>
  <si>
    <t>JUVENILE ARRESTS</t>
  </si>
  <si>
    <t>CRIME VICTIMIZATION</t>
  </si>
  <si>
    <t>ABUSE AND NEGLECT</t>
  </si>
  <si>
    <r>
      <t xml:space="preserve">CHILDREN IN DISADVANTAGED FAMILIES   </t>
    </r>
    <r>
      <rPr>
        <sz val="8"/>
        <rFont val="Arial Narrow"/>
        <family val="2"/>
      </rPr>
      <t>CONTINUED</t>
    </r>
  </si>
  <si>
    <r>
      <t xml:space="preserve">CHILDREN LIVING AWAY FROM THEIR FAMILIES   </t>
    </r>
    <r>
      <rPr>
        <sz val="8"/>
        <rFont val="Arial Narrow"/>
        <family val="2"/>
      </rPr>
      <t>CONTINUED</t>
    </r>
  </si>
  <si>
    <r>
      <t xml:space="preserve">HOMELESSNESS   </t>
    </r>
    <r>
      <rPr>
        <sz val="8"/>
        <rFont val="Arial Narrow"/>
        <family val="2"/>
      </rPr>
      <t>CONTINUED</t>
    </r>
  </si>
  <si>
    <r>
      <t>SELF-SUFFICIENCY OF THE ELDERLY</t>
    </r>
    <r>
      <rPr>
        <sz val="12"/>
        <rFont val="Arial Narrow"/>
        <family val="2"/>
      </rPr>
      <t xml:space="preserve">   </t>
    </r>
    <r>
      <rPr>
        <sz val="8"/>
        <rFont val="Arial Narrow"/>
        <family val="2"/>
      </rPr>
      <t>CONTINUED</t>
    </r>
  </si>
  <si>
    <r>
      <t>PEOPLE WITH DISABILITIES</t>
    </r>
    <r>
      <rPr>
        <sz val="12"/>
        <rFont val="Arial Narrow"/>
        <family val="2"/>
      </rPr>
      <t xml:space="preserve">   </t>
    </r>
    <r>
      <rPr>
        <sz val="8"/>
        <rFont val="Arial Narrow"/>
        <family val="2"/>
      </rPr>
      <t>CONTINUED</t>
    </r>
  </si>
  <si>
    <r>
      <t xml:space="preserve">MOBILITY   </t>
    </r>
    <r>
      <rPr>
        <sz val="8"/>
        <rFont val="Arial Narrow"/>
        <family val="2"/>
      </rPr>
      <t>CONTINUED</t>
    </r>
  </si>
  <si>
    <r>
      <t>EQUAL OPPORTUNITY</t>
    </r>
    <r>
      <rPr>
        <sz val="12"/>
        <rFont val="Arial Narrow"/>
        <family val="2"/>
      </rPr>
      <t xml:space="preserve">  </t>
    </r>
    <r>
      <rPr>
        <sz val="8"/>
        <rFont val="Arial Narrow"/>
        <family val="2"/>
      </rPr>
      <t xml:space="preserve"> CONTINUED</t>
    </r>
  </si>
  <si>
    <r>
      <t>ALCOHOL AND DRUGS</t>
    </r>
    <r>
      <rPr>
        <sz val="12"/>
        <rFont val="Arial Narrow"/>
        <family val="2"/>
      </rPr>
      <t xml:space="preserve">   </t>
    </r>
    <r>
      <rPr>
        <sz val="8"/>
        <rFont val="Arial Narrow"/>
        <family val="2"/>
      </rPr>
      <t>CONTINUED</t>
    </r>
  </si>
  <si>
    <r>
      <t>ABUSE AND NEGLECT</t>
    </r>
    <r>
      <rPr>
        <sz val="12"/>
        <rFont val="Arial Narrow"/>
        <family val="2"/>
      </rPr>
      <t xml:space="preserve">   </t>
    </r>
    <r>
      <rPr>
        <sz val="8"/>
        <rFont val="Arial Narrow"/>
        <family val="2"/>
      </rPr>
      <t>CONTINUED</t>
    </r>
  </si>
  <si>
    <t>c)  Percentage of students receiving free or reduced lunch</t>
  </si>
  <si>
    <t>d)  Percentage of students with disabilities enrolled in Exceptional Student Education (ESE) programs</t>
  </si>
  <si>
    <t>e)  Percentage of students enrolled in gifted ESE programs</t>
  </si>
  <si>
    <t>f)   Percentage of Limited English Proficient (LEP) students</t>
  </si>
  <si>
    <t>a)  Vocational programs</t>
  </si>
  <si>
    <t>b)  Community education programs</t>
  </si>
  <si>
    <t>Learning begins at birth</t>
  </si>
  <si>
    <t>3.1.1</t>
  </si>
  <si>
    <t>3.1.2</t>
  </si>
  <si>
    <t>a)  Number of low income preschool students (3 and 4 year olds) who attended Broward County Public Schools preschool programs before entering kindergarten in public schools</t>
  </si>
  <si>
    <t>b)  Number of low income preschool students who were unserved due to inadequate federal/state funding</t>
  </si>
  <si>
    <t xml:space="preserve">    1)  3-year olds</t>
  </si>
  <si>
    <t xml:space="preserve">    2)  4-year olds</t>
  </si>
  <si>
    <t>3.2.1</t>
  </si>
  <si>
    <t>a)  Average score</t>
  </si>
  <si>
    <t xml:space="preserve">     1)  Grade 4</t>
  </si>
  <si>
    <t xml:space="preserve">     2)  Grade 8</t>
  </si>
  <si>
    <t xml:space="preserve">     3)  Grade 10</t>
  </si>
  <si>
    <t>b)  Percentage of students scoring 3.0 and above</t>
  </si>
  <si>
    <t>3.2.2</t>
  </si>
  <si>
    <t>3.2.3</t>
  </si>
  <si>
    <t>a) Total Reading Scores</t>
  </si>
  <si>
    <t xml:space="preserve">    1)  Grade 4</t>
  </si>
  <si>
    <t>NEW JOBS CREATED</t>
  </si>
  <si>
    <t>WAGES</t>
  </si>
  <si>
    <t>UNEMPLOYMENT</t>
  </si>
  <si>
    <t>MAJOR INDUSTRIES</t>
  </si>
  <si>
    <t>a)  Number of tourists visiting (millions)</t>
  </si>
  <si>
    <r>
      <t xml:space="preserve">Increasing job opportunities  </t>
    </r>
    <r>
      <rPr>
        <i/>
        <sz val="14"/>
        <rFont val="Times New Roman"/>
        <family val="1"/>
      </rPr>
      <t>continued</t>
    </r>
  </si>
  <si>
    <t>Earning a good living</t>
  </si>
  <si>
    <r>
      <t xml:space="preserve">Earning a good living  </t>
    </r>
    <r>
      <rPr>
        <i/>
        <sz val="14"/>
        <rFont val="Times New Roman"/>
        <family val="1"/>
      </rPr>
      <t>continued</t>
    </r>
  </si>
  <si>
    <r>
      <t>PERSONAL INCOME</t>
    </r>
    <r>
      <rPr>
        <sz val="8"/>
        <rFont val="Arial Narrow"/>
        <family val="2"/>
      </rPr>
      <t xml:space="preserve">   CONTINUED</t>
    </r>
  </si>
  <si>
    <r>
      <t xml:space="preserve">MAJOR INDUSTRIES   </t>
    </r>
    <r>
      <rPr>
        <sz val="8"/>
        <rFont val="Arial Narrow"/>
        <family val="2"/>
      </rPr>
      <t>CONTINUED</t>
    </r>
  </si>
  <si>
    <r>
      <t>Building a strong economy</t>
    </r>
    <r>
      <rPr>
        <i/>
        <sz val="14"/>
        <rFont val="Times New Roman"/>
        <family val="1"/>
      </rPr>
      <t xml:space="preserve">  continued</t>
    </r>
  </si>
  <si>
    <r>
      <t xml:space="preserve">Building a strong economy  </t>
    </r>
    <r>
      <rPr>
        <i/>
        <sz val="14"/>
        <rFont val="Times New Roman"/>
        <family val="1"/>
      </rPr>
      <t>continued</t>
    </r>
  </si>
  <si>
    <r>
      <t xml:space="preserve">Investing in our future  </t>
    </r>
    <r>
      <rPr>
        <i/>
        <sz val="14"/>
        <rFont val="Times New Roman"/>
        <family val="1"/>
      </rPr>
      <t>continued</t>
    </r>
  </si>
  <si>
    <r>
      <t xml:space="preserve">RETIREMENT   </t>
    </r>
    <r>
      <rPr>
        <sz val="8"/>
        <rFont val="Arial Narrow"/>
        <family val="2"/>
      </rPr>
      <t>CONTINUED</t>
    </r>
  </si>
  <si>
    <r>
      <t xml:space="preserve">Protecting our air and water  </t>
    </r>
    <r>
      <rPr>
        <i/>
        <sz val="14"/>
        <rFont val="Times New Roman"/>
        <family val="1"/>
      </rPr>
      <t>continued</t>
    </r>
  </si>
  <si>
    <r>
      <t xml:space="preserve">Preserving our land and wildlife  </t>
    </r>
    <r>
      <rPr>
        <i/>
        <sz val="14"/>
        <rFont val="Times New Roman"/>
        <family val="1"/>
      </rPr>
      <t>continued</t>
    </r>
  </si>
  <si>
    <r>
      <t xml:space="preserve">THREATENED AND ENDANGERED SPECIES   </t>
    </r>
    <r>
      <rPr>
        <sz val="8"/>
        <rFont val="Arial Narrow"/>
        <family val="2"/>
      </rPr>
      <t>CONTINUED</t>
    </r>
  </si>
  <si>
    <r>
      <t xml:space="preserve">SURFACE WATER QUALITY   </t>
    </r>
    <r>
      <rPr>
        <sz val="8"/>
        <rFont val="Arial Narrow"/>
        <family val="2"/>
      </rPr>
      <t>CONTINUED</t>
    </r>
  </si>
  <si>
    <r>
      <t xml:space="preserve">Staying within our means  </t>
    </r>
    <r>
      <rPr>
        <i/>
        <sz val="14"/>
        <rFont val="Times New Roman"/>
        <family val="1"/>
      </rPr>
      <t>continued</t>
    </r>
  </si>
  <si>
    <r>
      <t xml:space="preserve">FINANCIAL MANAGEMENT   </t>
    </r>
    <r>
      <rPr>
        <sz val="8"/>
        <rFont val="Arial Narrow"/>
        <family val="2"/>
      </rPr>
      <t>CONTINUED</t>
    </r>
  </si>
  <si>
    <r>
      <t>Preventing abuse and domestic violence</t>
    </r>
    <r>
      <rPr>
        <i/>
        <sz val="14"/>
        <rFont val="Times New Roman"/>
        <family val="1"/>
      </rPr>
      <t xml:space="preserve">   continued</t>
    </r>
  </si>
  <si>
    <r>
      <t xml:space="preserve">Promoting safety  </t>
    </r>
    <r>
      <rPr>
        <i/>
        <sz val="14"/>
        <rFont val="Times New Roman"/>
        <family val="1"/>
      </rPr>
      <t>continued</t>
    </r>
  </si>
  <si>
    <r>
      <t>Building strong families</t>
    </r>
    <r>
      <rPr>
        <i/>
        <sz val="14"/>
        <rFont val="Times New Roman"/>
        <family val="1"/>
      </rPr>
      <t xml:space="preserve">  continued</t>
    </r>
  </si>
  <si>
    <r>
      <t xml:space="preserve">Improving our communities  </t>
    </r>
    <r>
      <rPr>
        <i/>
        <sz val="14"/>
        <rFont val="Times New Roman"/>
        <family val="1"/>
      </rPr>
      <t>continued</t>
    </r>
  </si>
  <si>
    <r>
      <t xml:space="preserve">Living in social harmony  </t>
    </r>
    <r>
      <rPr>
        <i/>
        <sz val="14"/>
        <rFont val="Times New Roman"/>
        <family val="1"/>
      </rPr>
      <t>continued</t>
    </r>
  </si>
  <si>
    <t>47th</t>
  </si>
  <si>
    <t>39th</t>
  </si>
  <si>
    <t>7.5.2</t>
  </si>
  <si>
    <t>7.6.1</t>
  </si>
  <si>
    <t>7.6.2</t>
  </si>
  <si>
    <t>7.6.3</t>
  </si>
  <si>
    <t>AA</t>
  </si>
  <si>
    <t>7.6.4</t>
  </si>
  <si>
    <t>FL1989</t>
  </si>
  <si>
    <r>
      <t>Bicycling:</t>
    </r>
    <r>
      <rPr>
        <sz val="10"/>
        <rFont val="Arial"/>
        <family val="2"/>
      </rPr>
      <t xml:space="preserve">  Miles of bicycle-friendly roadways</t>
    </r>
  </si>
  <si>
    <t>a)  Dedicated roadway</t>
  </si>
  <si>
    <t>b)  Shared roadway</t>
  </si>
  <si>
    <t>The rift between government and the people who own that government is largely grounded in a failure of the public sector to be accountable.  We hear little about the outcomes that warrant expenditure of our tax dollars.  If Florida's new performance accountability law is successful, we will have more effective programs and increased citizen satisfaction.</t>
  </si>
  <si>
    <t>Many believe that government has grown too much in size, influence and cost.  Government has grown, yet we still lack effective solutions to our state's most pressing problems.  As regulation and taxes increase, we are asking ourselves how much we want government to do and what we are willing to pay.  Giving people more voice in their own governance empowers them to achieve better results at lower cost with the promise of solutions that work in their communities.</t>
  </si>
  <si>
    <t>CITIZEN TRUST IN GOVERNMENT</t>
  </si>
  <si>
    <t>USE OF OUTCOME MEASURES</t>
  </si>
  <si>
    <t>ACHIEVEMENT OF RESULTS</t>
  </si>
  <si>
    <t>Earning our trust</t>
  </si>
  <si>
    <t>7.1.1</t>
  </si>
  <si>
    <t>a)  Federal government</t>
  </si>
  <si>
    <t>b)  State government</t>
  </si>
  <si>
    <t>7.1.2</t>
  </si>
  <si>
    <t>7.2.1</t>
  </si>
  <si>
    <t>Staying within our means</t>
  </si>
  <si>
    <t>GOVERNMENT SPENDING</t>
  </si>
  <si>
    <t>7.3.1</t>
  </si>
  <si>
    <r>
      <t xml:space="preserve">Taxes:  </t>
    </r>
    <r>
      <rPr>
        <sz val="10"/>
        <rFont val="Arial"/>
        <family val="2"/>
      </rPr>
      <t>Average amount of taxes paid per resident (in nominal dollars)</t>
    </r>
  </si>
  <si>
    <t>a)  State</t>
  </si>
  <si>
    <t>b)  Local</t>
  </si>
  <si>
    <t>c)  Federal</t>
  </si>
  <si>
    <t>7.3.2</t>
  </si>
  <si>
    <r>
      <t xml:space="preserve">Taxes relative to personal income:  </t>
    </r>
    <r>
      <rPr>
        <sz val="10"/>
        <rFont val="Arial"/>
        <family val="2"/>
      </rPr>
      <t>Percentage of personal income spent on taxes</t>
    </r>
  </si>
  <si>
    <t>a)  Local taxes</t>
  </si>
  <si>
    <t>b)  State taxes</t>
  </si>
  <si>
    <t>c)  Federal taxes</t>
  </si>
  <si>
    <t>d)  Total taxes</t>
  </si>
  <si>
    <t>7.3.3</t>
  </si>
  <si>
    <t>WASTE IN GOVERNMENT</t>
  </si>
  <si>
    <t>7.4.1</t>
  </si>
  <si>
    <t>a)  Number of businesses owned by minorities</t>
  </si>
  <si>
    <t>b)  Percentage of all businesses owned by minorities</t>
  </si>
  <si>
    <t>a)  Number of businesses owned by women</t>
  </si>
  <si>
    <t>b)  Percentage of all businesses owned by women</t>
  </si>
  <si>
    <r>
      <t>Evacuation time:</t>
    </r>
    <r>
      <rPr>
        <sz val="10"/>
        <rFont val="Arial"/>
        <family val="2"/>
      </rPr>
      <t xml:space="preserve"> Average estimated evacuation time (in hours) for people living in high hazard coastal areas of Broward County in the event of a hurricane</t>
    </r>
  </si>
  <si>
    <r>
      <t>Shelter space:</t>
    </r>
    <r>
      <rPr>
        <sz val="10"/>
        <rFont val="Arial"/>
        <family val="2"/>
      </rPr>
      <t xml:space="preserve">  Number of shelter spaces available for residents of high hazard coastal areas in Broward County</t>
    </r>
  </si>
  <si>
    <r>
      <t>Shelter space for people with special needs:</t>
    </r>
    <r>
      <rPr>
        <sz val="10"/>
        <rFont val="Arial"/>
        <family val="2"/>
      </rPr>
      <t xml:space="preserve"> Number of shelter spaces for people with disabilities or other special needs</t>
    </r>
  </si>
  <si>
    <t>Not Available</t>
  </si>
  <si>
    <t>Not Applicable</t>
  </si>
  <si>
    <t>Work-based learning</t>
  </si>
  <si>
    <t>School Advisory Councils (SAC)</t>
  </si>
  <si>
    <t>Teachers (Grades K-3)</t>
  </si>
  <si>
    <t>Facilities capacity</t>
  </si>
  <si>
    <t>Average daily attendance</t>
  </si>
  <si>
    <t>Diversity of instructional personnel</t>
  </si>
  <si>
    <t>Degree level of instructional staff</t>
  </si>
  <si>
    <t>Broward County Public Schools student profile</t>
  </si>
  <si>
    <t>Preschool attendance</t>
  </si>
  <si>
    <r>
      <t>Violence:</t>
    </r>
    <r>
      <rPr>
        <sz val="10"/>
        <rFont val="Arial"/>
        <family val="2"/>
      </rPr>
      <t xml:space="preserve">  Number of violent incidents (battery, fighting and threat/intimidation) occurring on school grounds, on school transportation, or at school-sponsored events</t>
    </r>
  </si>
  <si>
    <r>
      <t>Drugs and alcohol:</t>
    </r>
    <r>
      <rPr>
        <sz val="10"/>
        <rFont val="Arial"/>
        <family val="2"/>
      </rPr>
      <t xml:space="preserve">  Number of drug and alcohol incidents occurring on school grounds, on school transportation, or at school-sponsored events</t>
    </r>
  </si>
  <si>
    <r>
      <t>Teacher absences:</t>
    </r>
    <r>
      <rPr>
        <sz val="10"/>
        <rFont val="Arial"/>
        <family val="2"/>
      </rPr>
      <t xml:space="preserve"> Average number of days teachers were absent during the 180-day school year</t>
    </r>
  </si>
  <si>
    <t>2)  Percentage of working people near retirement age who are vested in an employer pension plan</t>
  </si>
  <si>
    <t xml:space="preserve">          (a)  ages 50-59 (public and private sectors)</t>
  </si>
  <si>
    <t xml:space="preserve">          (b)  ages 60 and older (public and private sectors)</t>
  </si>
  <si>
    <t>5.20.2</t>
  </si>
  <si>
    <t>Retirement income and assets</t>
  </si>
  <si>
    <t>1)  Median household income of county residents age 70 and older</t>
  </si>
  <si>
    <r>
      <t xml:space="preserve">Reducing crime </t>
    </r>
    <r>
      <rPr>
        <i/>
        <sz val="14"/>
        <rFont val="Times New Roman"/>
        <family val="1"/>
      </rPr>
      <t>continued</t>
    </r>
  </si>
  <si>
    <t xml:space="preserve">    2)  Grade 8</t>
  </si>
  <si>
    <t xml:space="preserve">    3)  Grade 10</t>
  </si>
  <si>
    <t>b) Total Mathematics Scores</t>
  </si>
  <si>
    <t>.</t>
  </si>
  <si>
    <t xml:space="preserve">    1)  Grade 5</t>
  </si>
  <si>
    <t>a)  "A"</t>
  </si>
  <si>
    <t>b)  "B"</t>
  </si>
  <si>
    <t>c)  "C"</t>
  </si>
  <si>
    <t>d)  "D"</t>
  </si>
  <si>
    <t>e)  "F"</t>
  </si>
  <si>
    <t>a)  Elementary School</t>
  </si>
  <si>
    <t>b)  Middle School</t>
  </si>
  <si>
    <t>c)  High School</t>
  </si>
  <si>
    <t>3.3.1</t>
  </si>
  <si>
    <t>3.3.2</t>
  </si>
  <si>
    <t>READINESS FOR COLLEGE</t>
  </si>
  <si>
    <t>3.4.1</t>
  </si>
  <si>
    <r>
      <t xml:space="preserve">Students taking upper level courses: </t>
    </r>
    <r>
      <rPr>
        <sz val="10"/>
        <rFont val="Arial"/>
        <family val="0"/>
      </rPr>
      <t>Number of students taking Level 3 courses</t>
    </r>
  </si>
  <si>
    <t>a)  Mathematics</t>
  </si>
  <si>
    <t>b)  Language Arts</t>
  </si>
  <si>
    <t>c)  Science</t>
  </si>
  <si>
    <t>3.4.2</t>
  </si>
  <si>
    <r>
      <t xml:space="preserve">Advanced Placement:  </t>
    </r>
    <r>
      <rPr>
        <sz val="10"/>
        <rFont val="Arial"/>
        <family val="0"/>
      </rPr>
      <t>Percentage of advanced placement exams taken by students who passed with 3.0 or higher</t>
    </r>
  </si>
  <si>
    <r>
      <t xml:space="preserve">International Baccalaureate (IB) diplomas: </t>
    </r>
    <r>
      <rPr>
        <sz val="10"/>
        <rFont val="Arial"/>
        <family val="0"/>
      </rPr>
      <t>Number of IB diplomas</t>
    </r>
  </si>
  <si>
    <r>
      <t xml:space="preserve">Algebra completion: </t>
    </r>
    <r>
      <rPr>
        <sz val="10"/>
        <rFont val="Arial"/>
        <family val="0"/>
      </rPr>
      <t>Percentage of graduating seniors meeting requirements</t>
    </r>
  </si>
  <si>
    <t>Scholastic Assessment Test (SAT) scores</t>
  </si>
  <si>
    <r>
      <t>Babies with congenital syphilis:</t>
    </r>
    <r>
      <rPr>
        <sz val="10"/>
        <rFont val="Arial"/>
        <family val="2"/>
      </rPr>
      <t xml:space="preserve">  Number of reported congenital syphilis cases</t>
    </r>
  </si>
  <si>
    <t>a)  Children under age 18</t>
  </si>
  <si>
    <t>b)  Adults (ages 18+)</t>
  </si>
  <si>
    <t xml:space="preserve">     1) Adults ages 18-34</t>
  </si>
  <si>
    <t xml:space="preserve">     2) Adults ages 35-64</t>
  </si>
  <si>
    <t xml:space="preserve">     3) Elderly (age 65 and older)</t>
  </si>
  <si>
    <r>
      <t>Race/ethnicity and income of uninsured:</t>
    </r>
    <r>
      <rPr>
        <sz val="10"/>
        <rFont val="Arial"/>
        <family val="2"/>
      </rPr>
      <t xml:space="preserve"> By CCB survey, percentage of non-elderly adults (ages 18 and over) in the following racial and ethnic groups who had no health insurance</t>
    </r>
  </si>
  <si>
    <r>
      <t>Quality of healthcare:</t>
    </r>
    <r>
      <rPr>
        <sz val="10"/>
        <rFont val="Arial"/>
        <family val="2"/>
      </rPr>
      <t xml:space="preserve"> By CCB survey, how people evaluated the health care they receive</t>
    </r>
  </si>
  <si>
    <t>a)  excellent or very good</t>
  </si>
  <si>
    <t>b)  good or fair</t>
  </si>
  <si>
    <t>c)  poor</t>
  </si>
  <si>
    <r>
      <t>Juvenile delinquency:</t>
    </r>
    <r>
      <rPr>
        <sz val="10"/>
        <rFont val="Arial"/>
        <family val="2"/>
      </rPr>
      <t xml:space="preserve">  Number of juveniles under age 18 who were referred for delinquency per 100,000 youths</t>
    </r>
  </si>
  <si>
    <t>b)  Defense contracts</t>
  </si>
  <si>
    <t>BUSINESS STARTS</t>
  </si>
  <si>
    <t>5.13.1</t>
  </si>
  <si>
    <t>BUSINESS FAILURES</t>
  </si>
  <si>
    <t>5.14.1</t>
  </si>
  <si>
    <r>
      <t>Business failures:</t>
    </r>
    <r>
      <rPr>
        <sz val="10"/>
        <rFont val="Arial"/>
        <family val="2"/>
      </rPr>
      <t xml:space="preserve">  Number of business failures</t>
    </r>
  </si>
  <si>
    <t>BUSINESS OWNERSHIP</t>
  </si>
  <si>
    <t>5.15.1</t>
  </si>
  <si>
    <t>Minority-owned businesses</t>
  </si>
  <si>
    <t>5.15.2</t>
  </si>
  <si>
    <t>Women-owned businesses</t>
  </si>
  <si>
    <t>CONSTRUCTION ACTIVITY</t>
  </si>
  <si>
    <t>5.16.1</t>
  </si>
  <si>
    <r>
      <t>Housing starts:</t>
    </r>
    <r>
      <rPr>
        <sz val="10"/>
        <rFont val="Arial"/>
        <family val="2"/>
      </rPr>
      <t xml:space="preserve">  Number of single and multi-family housing units that started construction</t>
    </r>
  </si>
  <si>
    <t>a)  Single-family housing units</t>
  </si>
  <si>
    <t>b)  Multi-family housing units</t>
  </si>
  <si>
    <t>5.16.2</t>
  </si>
  <si>
    <r>
      <t>Dollar value of new residential construction</t>
    </r>
    <r>
      <rPr>
        <sz val="10"/>
        <rFont val="Arial"/>
        <family val="2"/>
      </rPr>
      <t xml:space="preserve"> (in billions of nominal dollars)</t>
    </r>
  </si>
  <si>
    <t>INTERNATIONAL TRADE</t>
  </si>
  <si>
    <t>5.17.1</t>
  </si>
  <si>
    <t>Imports and exports shipped through Broward</t>
  </si>
  <si>
    <t>a)  Dollar value of U.S. exports (billions of dollars)</t>
  </si>
  <si>
    <t>b)  Dollar value of U.S. imports (billions of dollars)</t>
  </si>
  <si>
    <t>5.17.2</t>
  </si>
  <si>
    <r>
      <t xml:space="preserve">Merchandise exports: </t>
    </r>
    <r>
      <rPr>
        <sz val="10"/>
        <rFont val="Arial"/>
        <family val="2"/>
      </rPr>
      <t>Value of exports by location of exporter of record (billions of dollars)</t>
    </r>
  </si>
  <si>
    <t>Investing in our future</t>
  </si>
  <si>
    <t>PRIVATE CAPITAL INVESTMENT</t>
  </si>
  <si>
    <t>5.18.1</t>
  </si>
  <si>
    <t>a)  Average total dollar amount of loans (in nominal dollars)</t>
  </si>
  <si>
    <t>b)  Average total dollar amount of public stock offerings (in nominal dollars)</t>
  </si>
  <si>
    <t>5.18.2</t>
  </si>
  <si>
    <t>a)  Seed and startup financing</t>
  </si>
  <si>
    <t xml:space="preserve">     1)  Number of companies receiving investments (average over a five-year period)</t>
  </si>
  <si>
    <t xml:space="preserve">     2)  Total dollar amount of investments in all companies (average over a five-year period in nominal dollars)</t>
  </si>
  <si>
    <t>b)  Total financing (seed, startup, first-stage and expansion)</t>
  </si>
  <si>
    <t>PUBLIC CAPITAL INVESTMENT</t>
  </si>
  <si>
    <t>5.19.1</t>
  </si>
  <si>
    <t>a)  state government</t>
  </si>
  <si>
    <t>b)  local government</t>
  </si>
  <si>
    <t>c)  TOTAL (state and local)</t>
  </si>
  <si>
    <t>RETIREMENT</t>
  </si>
  <si>
    <t>5.20.1</t>
  </si>
  <si>
    <t>Pension coverage</t>
  </si>
  <si>
    <t>1)  Percentage of working people who are participating in an employer pension plan</t>
  </si>
  <si>
    <t xml:space="preserve">          (a)  Employees in the private sector</t>
  </si>
  <si>
    <t xml:space="preserve">          (b)  Employees in the public sector</t>
  </si>
  <si>
    <t xml:space="preserve">          (c)  Total employees (public and private sectors)</t>
  </si>
  <si>
    <r>
      <t>Achievement of results by local agencies:</t>
    </r>
    <r>
      <rPr>
        <sz val="10"/>
        <rFont val="Arial"/>
        <family val="2"/>
      </rPr>
      <t xml:space="preserve">  Percentage of Broward County Human Service Department program performance measures in local agency budgets that were</t>
    </r>
  </si>
  <si>
    <t>d)  Whites</t>
  </si>
  <si>
    <t>a)  People with disabilities</t>
  </si>
  <si>
    <t>b)  People without disabilities</t>
  </si>
  <si>
    <t>IMMIGRATION</t>
  </si>
  <si>
    <t>1.23.1</t>
  </si>
  <si>
    <t>Enjoying leisure time</t>
  </si>
  <si>
    <t>1.24.1</t>
  </si>
  <si>
    <t>2)  Median net worth of households of county residents age 70 and older</t>
  </si>
  <si>
    <t>3.7.3</t>
  </si>
  <si>
    <t>3.7.4</t>
  </si>
  <si>
    <t>3.7.5</t>
  </si>
  <si>
    <t>3.10.3</t>
  </si>
  <si>
    <t>3.10.4</t>
  </si>
  <si>
    <t>3.10.5</t>
  </si>
  <si>
    <t>3.10.6</t>
  </si>
  <si>
    <t>3.10.7</t>
  </si>
  <si>
    <t>3.12.2</t>
  </si>
  <si>
    <t>3.12.3</t>
  </si>
  <si>
    <t>3.15.3</t>
  </si>
  <si>
    <t>3.15.4</t>
  </si>
  <si>
    <t>3.15.5</t>
  </si>
  <si>
    <t>3.15.6</t>
  </si>
  <si>
    <t>3.15.7</t>
  </si>
  <si>
    <t>3.18.4</t>
  </si>
  <si>
    <t>3.19.3</t>
  </si>
  <si>
    <t>3.22.1</t>
  </si>
  <si>
    <t>3.22.2</t>
  </si>
  <si>
    <t>3.22.3</t>
  </si>
  <si>
    <t>3.22.4</t>
  </si>
  <si>
    <t>1.15.6</t>
  </si>
  <si>
    <t>1.15.7</t>
  </si>
  <si>
    <t>Transportation of the elderly and people with low incomes or disabilities</t>
  </si>
  <si>
    <t>a)  Percentage of residents who needed special transportation</t>
  </si>
  <si>
    <t>b)  Percentage of people needing special transportation who received it</t>
  </si>
  <si>
    <t>1.16.1</t>
  </si>
  <si>
    <t>Living in social harmony</t>
  </si>
  <si>
    <t>RACIAL HARMONY</t>
  </si>
  <si>
    <t>1.17.1</t>
  </si>
  <si>
    <t>a)  Whites</t>
  </si>
  <si>
    <t>b)  Non-whites</t>
  </si>
  <si>
    <t>c)  TOTAL</t>
  </si>
  <si>
    <t>CULTURAL HARMONY</t>
  </si>
  <si>
    <t>1.18.1</t>
  </si>
  <si>
    <t>RELIGIOUS HARMONY</t>
  </si>
  <si>
    <t>1.19.1</t>
  </si>
  <si>
    <t>a)  Catholics</t>
  </si>
  <si>
    <t>b)  Protestants</t>
  </si>
  <si>
    <t>c)  Jewish</t>
  </si>
  <si>
    <t>d)  All other faiths</t>
  </si>
  <si>
    <t>e)  TOTAL</t>
  </si>
  <si>
    <t>CIVIL RIGHTS</t>
  </si>
  <si>
    <t>1.20.1</t>
  </si>
  <si>
    <t>d)  71-80% achieved</t>
  </si>
  <si>
    <t>e)  70% or less achieved</t>
  </si>
  <si>
    <t>Involving citizens</t>
  </si>
  <si>
    <t>PRESIDENTIAL ELECTIONS</t>
  </si>
  <si>
    <t>7.9.1</t>
  </si>
  <si>
    <t>EX-OFFENDER EMPLOYMENT</t>
  </si>
  <si>
    <t>2.12.1</t>
  </si>
  <si>
    <t>Promoting safety</t>
  </si>
  <si>
    <t>DISASTER PROTECTION</t>
  </si>
  <si>
    <t>2.13.1</t>
  </si>
  <si>
    <t>a)  Plan A (Categories 1-2, east of Intracoastal)</t>
  </si>
  <si>
    <r>
      <t>Youth physical exercise:</t>
    </r>
    <r>
      <rPr>
        <sz val="10"/>
        <rFont val="Arial"/>
        <family val="2"/>
      </rPr>
      <t xml:space="preserve">  By survey, percentage of high school students who participated in vigorous physical activity at least three out of the last seven days</t>
    </r>
  </si>
  <si>
    <r>
      <t xml:space="preserve">Youth cocaine use: </t>
    </r>
    <r>
      <rPr>
        <sz val="10"/>
        <rFont val="Arial"/>
        <family val="2"/>
      </rPr>
      <t>By survey, percentage of high school youth who used any form of cocaine, including powder, crack or freebase, one or more times in the past 30 days</t>
    </r>
  </si>
  <si>
    <r>
      <t xml:space="preserve">Youth marijuana use: </t>
    </r>
    <r>
      <rPr>
        <sz val="10"/>
        <rFont val="Arial"/>
        <family val="2"/>
      </rPr>
      <t>By survey, percentage of high school youth who used marijuana in the past 30 days</t>
    </r>
  </si>
  <si>
    <t>4.16.2</t>
  </si>
  <si>
    <r>
      <t xml:space="preserve">Youth smoking:  </t>
    </r>
    <r>
      <rPr>
        <sz val="10"/>
        <rFont val="Arial"/>
        <family val="2"/>
      </rPr>
      <t>By survey, percentage of youths (grades 9-12) who smoked</t>
    </r>
  </si>
  <si>
    <r>
      <t>CIGARETTE SMOKING</t>
    </r>
    <r>
      <rPr>
        <sz val="8"/>
        <rFont val="Arial Narrow"/>
        <family val="2"/>
      </rPr>
      <t xml:space="preserve">  CONTINUED</t>
    </r>
  </si>
  <si>
    <t>4.17.4</t>
  </si>
  <si>
    <t>a)  within the past year</t>
  </si>
  <si>
    <t>b)  within the past two years (cumulative)</t>
  </si>
  <si>
    <t>c)  Household income &gt; 200% of Federal Poverty Level</t>
  </si>
  <si>
    <t>b)  Household income 100% - 200% of Federal Poverty Level</t>
  </si>
  <si>
    <t>a)  Household income &lt; 100% Federal Poverty Level</t>
  </si>
  <si>
    <t>d)  Age 18 to 59</t>
  </si>
  <si>
    <t>e)  Age 60+</t>
  </si>
  <si>
    <t>f)   Overall</t>
  </si>
  <si>
    <r>
      <t>STUDENT ATTENDANCE</t>
    </r>
    <r>
      <rPr>
        <sz val="8"/>
        <rFont val="Arial Narrow"/>
        <family val="2"/>
      </rPr>
      <t xml:space="preserve">   CONTINUED</t>
    </r>
  </si>
  <si>
    <r>
      <t>Truancy:</t>
    </r>
    <r>
      <rPr>
        <sz val="10"/>
        <rFont val="Arial"/>
        <family val="2"/>
      </rPr>
      <t xml:space="preserve">  Students with 15 or more unexcused absences per semester</t>
    </r>
  </si>
  <si>
    <r>
      <t>Suspensions:</t>
    </r>
    <r>
      <rPr>
        <sz val="10"/>
        <rFont val="Arial"/>
        <family val="2"/>
      </rPr>
      <t xml:space="preserve">  Percentage of grade 6-12 students in public schools who were suspended</t>
    </r>
  </si>
  <si>
    <r>
      <t>Expulsions:</t>
    </r>
    <r>
      <rPr>
        <sz val="10"/>
        <rFont val="Arial"/>
        <family val="2"/>
      </rPr>
      <t xml:space="preserve">  Number of grade 6-12 students in Broward County Public Schools who were expelled</t>
    </r>
  </si>
  <si>
    <r>
      <t>Critical Incidents:</t>
    </r>
    <r>
      <rPr>
        <sz val="10"/>
        <rFont val="Arial"/>
        <family val="2"/>
      </rPr>
      <t xml:space="preserve">  Number of critical incidents among public school students in grades K-12 (includes transportation)</t>
    </r>
  </si>
  <si>
    <t xml:space="preserve">     2)  Segment II (Hillsboro Inlet to Port Everglades)</t>
  </si>
  <si>
    <r>
      <t>Use of roads:</t>
    </r>
    <r>
      <rPr>
        <sz val="10"/>
        <rFont val="Arial"/>
        <family val="2"/>
      </rPr>
      <t xml:space="preserve">  Average number of vehicles per day using each lane mile of roads</t>
    </r>
  </si>
  <si>
    <r>
      <t>Commuting time:</t>
    </r>
    <r>
      <rPr>
        <sz val="10"/>
        <rFont val="Arial"/>
        <family val="2"/>
      </rPr>
      <t xml:space="preserve">  Average number of minutes people spent commuting to work</t>
    </r>
  </si>
  <si>
    <t xml:space="preserve">     2)  working only (including the military)</t>
  </si>
  <si>
    <t xml:space="preserve">     3)  continuing their education only</t>
  </si>
  <si>
    <t>3.10.2</t>
  </si>
  <si>
    <t>a)  Postsecondary adult vocational program graduates</t>
  </si>
  <si>
    <t>3.11.1</t>
  </si>
  <si>
    <t>a)  Percentage of adults completing job training programs who were employed within one year</t>
  </si>
  <si>
    <t>b)  Percentage of youths completing job training programs who were employed within one year</t>
  </si>
  <si>
    <t>3.11.2</t>
  </si>
  <si>
    <t>3.12.1</t>
  </si>
  <si>
    <t>3.13.1</t>
  </si>
  <si>
    <r>
      <t xml:space="preserve">Water Use Restrictions:  </t>
    </r>
    <r>
      <rPr>
        <sz val="10"/>
        <rFont val="Arial"/>
        <family val="2"/>
      </rPr>
      <t>Percentage of time over a 5-year period under water-use restriction.</t>
    </r>
  </si>
  <si>
    <t>a)  Service Area 1 (North Broward and Lower Palm Beach)</t>
  </si>
  <si>
    <t>b)  Service Area 2 (Central and South Broward)</t>
  </si>
  <si>
    <t xml:space="preserve">Preserving our land and wildlife </t>
  </si>
  <si>
    <t>6.5.1</t>
  </si>
  <si>
    <t>a)  Environmentally-sensitive lands purchased by Broward County</t>
  </si>
  <si>
    <t>b)  County-managed regional parks</t>
  </si>
  <si>
    <t>c)  State recreation areas</t>
  </si>
  <si>
    <r>
      <t xml:space="preserve">Major causes of death:  </t>
    </r>
    <r>
      <rPr>
        <sz val="10"/>
        <rFont val="Arial"/>
        <family val="2"/>
      </rPr>
      <t>Number of deaths per 100,000 residents for the top four causes of death</t>
    </r>
  </si>
  <si>
    <r>
      <t xml:space="preserve">Adult smoking:  </t>
    </r>
    <r>
      <rPr>
        <sz val="10"/>
        <rFont val="Arial"/>
        <family val="2"/>
      </rPr>
      <t>By CCB survey, percentage of adults (age 18 and older) who smoked</t>
    </r>
  </si>
  <si>
    <r>
      <t>Deaths in traffic crashes:</t>
    </r>
    <r>
      <rPr>
        <sz val="10"/>
        <rFont val="Arial"/>
        <family val="2"/>
      </rPr>
      <t xml:space="preserve">  Number of deaths in traffic crashes per 100,000 residents</t>
    </r>
  </si>
  <si>
    <t>3.15.2</t>
  </si>
  <si>
    <t>3.18.3</t>
  </si>
  <si>
    <t>3.21.3</t>
  </si>
  <si>
    <t>PERCEPTION OF CRIME</t>
  </si>
  <si>
    <t>DOMESTIC VIOLENCE</t>
  </si>
  <si>
    <t>ALCOHOL AND DRUGS</t>
  </si>
  <si>
    <t>ADULT AND JUVENILE RECIDIVISM</t>
  </si>
  <si>
    <t>Reducing crime</t>
  </si>
  <si>
    <t>2.1.1</t>
  </si>
  <si>
    <t>Crime rate</t>
  </si>
  <si>
    <t>a)  Number of index crimes reported per 100,000 residents</t>
  </si>
  <si>
    <t>b)  Broward County's rank in crime rate among the 67 counties in Florida (1st = county with highest crime rate)</t>
  </si>
  <si>
    <t>5th</t>
  </si>
  <si>
    <t>11th</t>
  </si>
  <si>
    <t>2.1.2</t>
  </si>
  <si>
    <t>a)  Murder</t>
  </si>
  <si>
    <t>b)  Forcible sex offenses</t>
  </si>
  <si>
    <t>c)  Robbery</t>
  </si>
  <si>
    <t>d)  Aggravated assault</t>
  </si>
  <si>
    <t>2.1.3</t>
  </si>
  <si>
    <r>
      <t>TEACHER PROFILE</t>
    </r>
    <r>
      <rPr>
        <sz val="8"/>
        <rFont val="Arial Narrow"/>
        <family val="2"/>
      </rPr>
      <t xml:space="preserve">   CONTINUED</t>
    </r>
  </si>
  <si>
    <r>
      <t>b)  Middle School</t>
    </r>
    <r>
      <rPr>
        <b/>
        <sz val="10"/>
        <rFont val="Arial"/>
        <family val="0"/>
      </rPr>
      <t xml:space="preserve"> </t>
    </r>
  </si>
  <si>
    <r>
      <t>Professional Development :</t>
    </r>
    <r>
      <rPr>
        <sz val="10"/>
        <rFont val="Arial"/>
        <family val="2"/>
      </rPr>
      <t xml:space="preserve"> Percentage of classroom teachers annually engaged in professional development courses in area of expertise or teaching discipline</t>
    </r>
  </si>
  <si>
    <t>Our Health</t>
  </si>
  <si>
    <r>
      <t>State of the Air Quality:</t>
    </r>
    <r>
      <rPr>
        <sz val="10"/>
        <rFont val="Arial"/>
        <family val="2"/>
      </rPr>
      <t xml:space="preserve">  Percentage of days when the outdoor air quality was good.</t>
    </r>
  </si>
  <si>
    <t>6.1.2</t>
  </si>
  <si>
    <t>6.2.1</t>
  </si>
  <si>
    <r>
      <t>Quality of groundwater:</t>
    </r>
    <r>
      <rPr>
        <sz val="10"/>
        <rFont val="Arial"/>
        <family val="2"/>
      </rPr>
      <t xml:space="preserve">  The percentage of sites where pollutants threatened to contaminate drinking water supplies, that had been cleaned up to State standards.</t>
    </r>
  </si>
  <si>
    <t xml:space="preserve">SURFACE WATER QUALITY </t>
  </si>
  <si>
    <t>6.3.1</t>
  </si>
  <si>
    <r>
      <t>Quality of fresh water streams:</t>
    </r>
    <r>
      <rPr>
        <sz val="10"/>
        <rFont val="Arial"/>
        <family val="2"/>
      </rPr>
      <t xml:space="preserve">  Percent improvement in water quality at the fresh water monitoring sites located along the C-13 Canal from 1995 conditions (+ sign indicates improvement).</t>
    </r>
  </si>
  <si>
    <t>+8.0%</t>
  </si>
  <si>
    <t>+10.0%</t>
  </si>
  <si>
    <t>6.3.2</t>
  </si>
  <si>
    <r>
      <t>Quality of marine water:</t>
    </r>
    <r>
      <rPr>
        <sz val="10"/>
        <rFont val="Arial"/>
        <family val="2"/>
      </rPr>
      <t xml:space="preserve">  Percent improvement in water quality at the tidal water monitoring sites affected by discharges from the C-13 and C-14 Canals from 1995 conditions (+ sign indicates improvement).</t>
    </r>
  </si>
  <si>
    <t>+6.0%</t>
  </si>
  <si>
    <t>+7.0%</t>
  </si>
  <si>
    <t>6.3.3</t>
  </si>
  <si>
    <t>6.4.1</t>
  </si>
  <si>
    <r>
      <t xml:space="preserve">Water Consumption:  </t>
    </r>
    <r>
      <rPr>
        <sz val="10"/>
        <rFont val="Arial"/>
        <family val="2"/>
      </rPr>
      <t>Gallons per day of per capita municipal water consumption.</t>
    </r>
  </si>
  <si>
    <t>1980-85</t>
  </si>
  <si>
    <t>1985-90</t>
  </si>
  <si>
    <t>1990-95</t>
  </si>
  <si>
    <t>6.4.2</t>
  </si>
  <si>
    <t>b)  All levels of government (federal, state, county, city, schools, and special districts)</t>
  </si>
  <si>
    <r>
      <t>Rank in size of government:</t>
    </r>
    <r>
      <rPr>
        <sz val="10"/>
        <rFont val="Arial"/>
        <family val="2"/>
      </rPr>
      <t xml:space="preserve">  Ranking among the 50 states or 67 counties in the number of local government employees per 100 residents (1st=highest number of local government employees per 100 residents)</t>
    </r>
  </si>
  <si>
    <t>17th</t>
  </si>
  <si>
    <t>13th</t>
  </si>
  <si>
    <t>64th</t>
  </si>
  <si>
    <t>40th</t>
  </si>
  <si>
    <t>44th</t>
  </si>
  <si>
    <t>54th</t>
  </si>
  <si>
    <t>41st</t>
  </si>
  <si>
    <t>27th</t>
  </si>
  <si>
    <r>
      <t>Graduation rate for community college transfers:</t>
    </r>
    <r>
      <rPr>
        <sz val="10"/>
        <rFont val="Arial"/>
        <family val="2"/>
      </rPr>
      <t xml:space="preserve">  Percentage of Associate of Arts (A.A.) graduates entering state universities four years ago who had graduated by the end of the current academic year</t>
    </r>
  </si>
  <si>
    <r>
      <t>Broward County Public Schools Parent Survey:</t>
    </r>
    <r>
      <rPr>
        <sz val="10"/>
        <rFont val="Arial"/>
        <family val="2"/>
      </rPr>
      <t xml:space="preserve">  Percentage responding "Usually" or "Always" - "I feel good about the things my child does at school."</t>
    </r>
  </si>
  <si>
    <r>
      <t>Broward County Public Schools Student Survey:</t>
    </r>
    <r>
      <rPr>
        <sz val="10"/>
        <rFont val="Arial"/>
        <family val="2"/>
      </rPr>
      <t xml:space="preserve">  Percentage responding "Usually" or "Always" - "I like going to this school."</t>
    </r>
  </si>
  <si>
    <t xml:space="preserve">     1)  Broward County</t>
  </si>
  <si>
    <t xml:space="preserve">     2)  Florida</t>
  </si>
  <si>
    <t>b)  Cancer</t>
  </si>
  <si>
    <t>4.10.1</t>
  </si>
  <si>
    <t>a)  Gonorrhea</t>
  </si>
  <si>
    <t>b)  AIDS</t>
  </si>
  <si>
    <t>c)  Tuberculosis</t>
  </si>
  <si>
    <t>d)  Syphilis</t>
  </si>
  <si>
    <t>e)  Chlamydia</t>
  </si>
  <si>
    <t xml:space="preserve">     1)  Broward County </t>
  </si>
  <si>
    <t>f)  Salmonellosis</t>
  </si>
  <si>
    <r>
      <t>Average personal income:</t>
    </r>
    <r>
      <rPr>
        <sz val="10"/>
        <rFont val="Arial"/>
        <family val="2"/>
      </rPr>
      <t xml:space="preserve">  Per capita personal income from wages, public pensions, social security, interest, public assistance, and other sources (in nominal dollars)</t>
    </r>
  </si>
  <si>
    <r>
      <t>Births to unwed mothers:</t>
    </r>
    <r>
      <rPr>
        <sz val="10"/>
        <rFont val="Arial"/>
        <family val="2"/>
      </rPr>
      <t xml:space="preserve">  Percentage of babies who were born to unwed mothers, by race/ethnicity</t>
    </r>
  </si>
  <si>
    <t>b)  Black mothers</t>
  </si>
  <si>
    <t>c)  Other non-white mothers</t>
  </si>
  <si>
    <t>d)  Hispanic mothers</t>
  </si>
  <si>
    <t>a)  hard of hearing</t>
  </si>
  <si>
    <t>b)  deaf</t>
  </si>
  <si>
    <t>d)  vision impaired</t>
  </si>
  <si>
    <t>e)  blind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</si>
</sst>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quot;$&quot;#,##0"/>
    <numFmt numFmtId="169" formatCode="00000"/>
    <numFmt numFmtId="170" formatCode="0.000%"/>
    <numFmt numFmtId="171" formatCode="_(&quot;$&quot;* #,##0.0_);_(&quot;$&quot;* \(#,##0.0\);_(&quot;$&quot;* &quot;-&quot;??_);_(@_)"/>
    <numFmt numFmtId="172" formatCode="_(&quot;$&quot;* #,##0_);_(&quot;$&quot;* \(#,##0\);_(&quot;$&quot;* &quot;-&quot;??_);_(@_)"/>
    <numFmt numFmtId="173" formatCode="0.000"/>
    <numFmt numFmtId="174" formatCode="0.0000%"/>
    <numFmt numFmtId="175" formatCode="_(* #,##0.0_);_(* \(#,##0.0\);_(* &quot;-&quot;??_);_(@_)"/>
    <numFmt numFmtId="176" formatCode="_(* #,##0_);_(* \(#,##0\);_(* &quot;-&quot;??_);_(@_)"/>
    <numFmt numFmtId="177" formatCode="0.0000"/>
    <numFmt numFmtId="178" formatCode="0.00000"/>
    <numFmt numFmtId="179" formatCode="&quot;$&quot;#,##0.0"/>
    <numFmt numFmtId="180" formatCode="&quot;$&quot;#,##0.00"/>
    <numFmt numFmtId="181" formatCode="0.0_);\(0.0\)"/>
    <numFmt numFmtId="182" formatCode="#,##0.00_);\-#,##0.00"/>
  </numFmts>
  <fonts count="37">
    <font>
      <sz val="10"/>
      <name val="Arial"/>
      <family val="0"/>
    </font>
    <font>
      <b/>
      <i/>
      <sz val="20"/>
      <name val="Times New Roman"/>
      <family val="1"/>
    </font>
    <font>
      <sz val="10"/>
      <name val="Arial Narrow"/>
      <family val="2"/>
    </font>
    <font>
      <b/>
      <sz val="13"/>
      <name val="Arial"/>
      <family val="2"/>
    </font>
    <font>
      <b/>
      <sz val="12"/>
      <name val="Arial"/>
      <family val="2"/>
    </font>
    <font>
      <b/>
      <sz val="12"/>
      <name val="Arial Narrow"/>
      <family val="2"/>
    </font>
    <font>
      <b/>
      <i/>
      <sz val="14"/>
      <name val="Arial"/>
      <family val="2"/>
    </font>
    <font>
      <sz val="11"/>
      <name val="Arial"/>
      <family val="2"/>
    </font>
    <font>
      <sz val="11"/>
      <name val="Arial Narrow"/>
      <family val="2"/>
    </font>
    <font>
      <sz val="8"/>
      <name val="Arial"/>
      <family val="2"/>
    </font>
    <font>
      <b/>
      <sz val="11"/>
      <name val="Arial"/>
      <family val="2"/>
    </font>
    <font>
      <b/>
      <i/>
      <sz val="11"/>
      <name val="Arial"/>
      <family val="2"/>
    </font>
    <font>
      <b/>
      <sz val="10"/>
      <name val="Arial"/>
      <family val="2"/>
    </font>
    <font>
      <b/>
      <sz val="8"/>
      <name val="Arial"/>
      <family val="2"/>
    </font>
    <font>
      <sz val="10"/>
      <name val="Book Antiqua"/>
      <family val="1"/>
    </font>
    <font>
      <b/>
      <sz val="10"/>
      <name val="Book Antiqua"/>
      <family val="1"/>
    </font>
    <font>
      <sz val="9"/>
      <name val="Arial"/>
      <family val="2"/>
    </font>
    <font>
      <i/>
      <sz val="14"/>
      <name val="Times New Roman"/>
      <family val="1"/>
    </font>
    <font>
      <sz val="8"/>
      <name val="Arial Narrow"/>
      <family val="2"/>
    </font>
    <font>
      <i/>
      <sz val="48"/>
      <name val="Book Antiqua"/>
      <family val="1"/>
    </font>
    <font>
      <sz val="48"/>
      <name val="Book Antiqua"/>
      <family val="1"/>
    </font>
    <font>
      <i/>
      <sz val="18"/>
      <name val="Book Antiqua"/>
      <family val="1"/>
    </font>
    <font>
      <b/>
      <sz val="14"/>
      <name val="Perpetua"/>
      <family val="1"/>
    </font>
    <font>
      <sz val="14"/>
      <name val="Perpetua"/>
      <family val="1"/>
    </font>
    <font>
      <b/>
      <sz val="10"/>
      <name val="Arial Narrow"/>
      <family val="2"/>
    </font>
    <font>
      <b/>
      <sz val="8"/>
      <name val="Arial Narrow"/>
      <family val="2"/>
    </font>
    <font>
      <b/>
      <sz val="12"/>
      <color indexed="9"/>
      <name val="Arial"/>
      <family val="2"/>
    </font>
    <font>
      <b/>
      <i/>
      <sz val="14"/>
      <name val="Times New Roman"/>
      <family val="1"/>
    </font>
    <font>
      <u val="single"/>
      <sz val="9"/>
      <name val="Arial"/>
      <family val="0"/>
    </font>
    <font>
      <sz val="12"/>
      <name val="Arial Narrow"/>
      <family val="2"/>
    </font>
    <font>
      <b/>
      <sz val="13"/>
      <color indexed="9"/>
      <name val="Arial"/>
      <family val="2"/>
    </font>
    <font>
      <b/>
      <i/>
      <sz val="10"/>
      <name val="Arial"/>
      <family val="2"/>
    </font>
    <font>
      <i/>
      <sz val="11"/>
      <name val="Arial"/>
      <family val="2"/>
    </font>
    <font>
      <i/>
      <sz val="8"/>
      <name val="Arial"/>
      <family val="2"/>
    </font>
    <font>
      <i/>
      <sz val="10"/>
      <name val="Arial"/>
      <family val="2"/>
    </font>
    <font>
      <u val="single"/>
      <sz val="10"/>
      <color indexed="12"/>
      <name val="Arial"/>
      <family val="0"/>
    </font>
    <font>
      <u val="single"/>
      <sz val="10"/>
      <color indexed="36"/>
      <name val="Arial"/>
      <family val="0"/>
    </font>
  </fonts>
  <fills count="1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gray125">
        <bgColor indexed="8"/>
      </patternFill>
    </fill>
    <fill>
      <patternFill patternType="solid">
        <fgColor indexed="9"/>
        <bgColor indexed="64"/>
      </patternFill>
    </fill>
    <fill>
      <patternFill patternType="gray125">
        <fgColor indexed="9"/>
        <bgColor indexed="9"/>
      </patternFill>
    </fill>
    <fill>
      <patternFill patternType="solid">
        <fgColor indexed="8"/>
        <bgColor indexed="64"/>
      </patternFill>
    </fill>
    <fill>
      <patternFill patternType="solid">
        <fgColor indexed="8"/>
        <bgColor indexed="64"/>
      </patternFill>
    </fill>
  </fills>
  <borders count="19">
    <border>
      <left/>
      <right/>
      <top/>
      <bottom/>
      <diagonal/>
    </border>
    <border>
      <left style="thick">
        <color indexed="22"/>
      </left>
      <right style="thick">
        <color indexed="22"/>
      </right>
      <top>
        <color indexed="63"/>
      </top>
      <bottom>
        <color indexed="63"/>
      </bottom>
    </border>
    <border>
      <left>
        <color indexed="63"/>
      </left>
      <right>
        <color indexed="63"/>
      </right>
      <top>
        <color indexed="63"/>
      </top>
      <bottom style="thick">
        <color indexed="22"/>
      </bottom>
    </border>
    <border>
      <left style="thick">
        <color indexed="22"/>
      </left>
      <right style="thick">
        <color indexed="22"/>
      </right>
      <top>
        <color indexed="63"/>
      </top>
      <bottom style="thick">
        <color indexed="22"/>
      </bottom>
    </border>
    <border>
      <left>
        <color indexed="63"/>
      </left>
      <right style="thick">
        <color indexed="22"/>
      </right>
      <top>
        <color indexed="63"/>
      </top>
      <bottom>
        <color indexed="63"/>
      </bottom>
    </border>
    <border>
      <left>
        <color indexed="63"/>
      </left>
      <right>
        <color indexed="63"/>
      </right>
      <top style="thick">
        <color indexed="22"/>
      </top>
      <bottom style="thick">
        <color indexed="22"/>
      </bottom>
    </border>
    <border>
      <left>
        <color indexed="63"/>
      </left>
      <right>
        <color indexed="63"/>
      </right>
      <top style="thick">
        <color indexed="22"/>
      </top>
      <bottom>
        <color indexed="63"/>
      </bottom>
    </border>
    <border>
      <left style="thin"/>
      <right style="thin"/>
      <top style="thin"/>
      <bottom style="thin"/>
    </border>
    <border>
      <left>
        <color indexed="63"/>
      </left>
      <right style="thick">
        <color indexed="22"/>
      </right>
      <top>
        <color indexed="63"/>
      </top>
      <bottom style="thick">
        <color indexed="22"/>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style="thick">
        <color indexed="22"/>
      </bottom>
    </border>
    <border>
      <left style="thick">
        <color indexed="22"/>
      </left>
      <right style="thick">
        <color indexed="22"/>
      </right>
      <top style="thick">
        <color indexed="22"/>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ck">
        <color indexed="22"/>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thick">
        <color indexed="22"/>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486">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0" xfId="0" applyFont="1" applyBorder="1" applyAlignment="1">
      <alignment vertical="top"/>
    </xf>
    <xf numFmtId="0" fontId="8" fillId="0" borderId="0" xfId="0" applyFont="1" applyBorder="1" applyAlignment="1">
      <alignment vertical="top"/>
    </xf>
    <xf numFmtId="0" fontId="9" fillId="3" borderId="1" xfId="0" applyFont="1" applyFill="1" applyBorder="1" applyAlignment="1">
      <alignment vertical="center"/>
    </xf>
    <xf numFmtId="0" fontId="7" fillId="4" borderId="1" xfId="0" applyFont="1" applyFill="1" applyBorder="1" applyAlignment="1">
      <alignment vertical="center"/>
    </xf>
    <xf numFmtId="0" fontId="7" fillId="5" borderId="1" xfId="0" applyFont="1" applyFill="1" applyBorder="1" applyAlignment="1">
      <alignment vertical="center"/>
    </xf>
    <xf numFmtId="0" fontId="0" fillId="0" borderId="0" xfId="0" applyBorder="1" applyAlignment="1">
      <alignment/>
    </xf>
    <xf numFmtId="0" fontId="10" fillId="0" borderId="0" xfId="0" applyFont="1" applyBorder="1" applyAlignment="1">
      <alignment vertical="top"/>
    </xf>
    <xf numFmtId="0" fontId="11" fillId="0" borderId="0" xfId="0" applyFont="1" applyBorder="1" applyAlignment="1">
      <alignment vertical="top"/>
    </xf>
    <xf numFmtId="0" fontId="11" fillId="0" borderId="0" xfId="0" applyFont="1" applyAlignment="1">
      <alignment vertical="top" wrapText="1"/>
    </xf>
    <xf numFmtId="0" fontId="10" fillId="3" borderId="1" xfId="0" applyFont="1" applyFill="1" applyBorder="1" applyAlignment="1">
      <alignment vertical="center"/>
    </xf>
    <xf numFmtId="0" fontId="10" fillId="4" borderId="1" xfId="0" applyFont="1" applyFill="1" applyBorder="1" applyAlignment="1">
      <alignment vertical="center"/>
    </xf>
    <xf numFmtId="0" fontId="10" fillId="5" borderId="1" xfId="0" applyFont="1" applyFill="1" applyBorder="1" applyAlignment="1">
      <alignment vertical="center"/>
    </xf>
    <xf numFmtId="0" fontId="12" fillId="0" borderId="0" xfId="0" applyFont="1" applyAlignment="1">
      <alignment/>
    </xf>
    <xf numFmtId="0" fontId="0" fillId="0" borderId="0" xfId="0" applyFont="1" applyAlignment="1">
      <alignment vertical="top"/>
    </xf>
    <xf numFmtId="9" fontId="7" fillId="3"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9" fontId="7" fillId="4" borderId="1" xfId="0" applyNumberFormat="1" applyFont="1" applyFill="1" applyBorder="1" applyAlignment="1">
      <alignment horizontal="center" vertical="center"/>
    </xf>
    <xf numFmtId="9" fontId="7" fillId="5" borderId="1" xfId="0" applyNumberFormat="1" applyFont="1" applyFill="1" applyBorder="1" applyAlignment="1">
      <alignment horizontal="center" vertical="center"/>
    </xf>
    <xf numFmtId="0" fontId="7" fillId="0" borderId="2" xfId="0" applyFont="1" applyBorder="1" applyAlignment="1">
      <alignment vertical="top"/>
    </xf>
    <xf numFmtId="0" fontId="0" fillId="0" borderId="2" xfId="0" applyFont="1" applyBorder="1" applyAlignment="1">
      <alignment vertical="top"/>
    </xf>
    <xf numFmtId="0" fontId="9" fillId="3" borderId="3" xfId="0" applyFont="1" applyFill="1" applyBorder="1" applyAlignment="1">
      <alignment horizontal="center" vertical="center"/>
    </xf>
    <xf numFmtId="9" fontId="7" fillId="4" borderId="3" xfId="0" applyNumberFormat="1" applyFont="1" applyFill="1" applyBorder="1" applyAlignment="1">
      <alignment horizontal="center" vertical="center"/>
    </xf>
    <xf numFmtId="0" fontId="7" fillId="5" borderId="3" xfId="0" applyFont="1" applyFill="1" applyBorder="1" applyAlignment="1">
      <alignment vertical="center"/>
    </xf>
    <xf numFmtId="0" fontId="0" fillId="0" borderId="2" xfId="0" applyBorder="1" applyAlignment="1">
      <alignment/>
    </xf>
    <xf numFmtId="0" fontId="0" fillId="0" borderId="0" xfId="0" applyFont="1" applyBorder="1" applyAlignment="1">
      <alignment vertical="top"/>
    </xf>
    <xf numFmtId="0" fontId="11" fillId="0" borderId="0" xfId="0" applyFont="1" applyAlignment="1">
      <alignment vertical="top"/>
    </xf>
    <xf numFmtId="0" fontId="13" fillId="3" borderId="1" xfId="0" applyFont="1" applyFill="1" applyBorder="1" applyAlignment="1">
      <alignment vertical="center"/>
    </xf>
    <xf numFmtId="0" fontId="2" fillId="0" borderId="2" xfId="0" applyFont="1" applyBorder="1" applyAlignment="1">
      <alignment vertical="top"/>
    </xf>
    <xf numFmtId="0" fontId="14" fillId="0" borderId="2" xfId="0" applyFont="1" applyBorder="1" applyAlignment="1">
      <alignment vertical="top"/>
    </xf>
    <xf numFmtId="0" fontId="7" fillId="3" borderId="3" xfId="0" applyFont="1" applyFill="1" applyBorder="1" applyAlignment="1">
      <alignment vertical="center"/>
    </xf>
    <xf numFmtId="0" fontId="7" fillId="4" borderId="3" xfId="0" applyFont="1" applyFill="1" applyBorder="1" applyAlignment="1">
      <alignment vertical="center"/>
    </xf>
    <xf numFmtId="0" fontId="0" fillId="0" borderId="0" xfId="0" applyAlignment="1">
      <alignment vertical="top"/>
    </xf>
    <xf numFmtId="0" fontId="2" fillId="0" borderId="0" xfId="0" applyFont="1" applyAlignment="1">
      <alignment vertical="top"/>
    </xf>
    <xf numFmtId="0" fontId="14" fillId="0" borderId="0" xfId="0" applyFont="1" applyAlignment="1">
      <alignment vertical="top"/>
    </xf>
    <xf numFmtId="0" fontId="15" fillId="2" borderId="0" xfId="0" applyFont="1" applyFill="1" applyAlignment="1">
      <alignment vertical="center"/>
    </xf>
    <xf numFmtId="0" fontId="2" fillId="0" borderId="0" xfId="0" applyFont="1" applyBorder="1" applyAlignment="1">
      <alignment vertical="top"/>
    </xf>
    <xf numFmtId="0" fontId="14" fillId="0" borderId="0" xfId="0" applyFont="1" applyBorder="1" applyAlignment="1">
      <alignment vertical="top"/>
    </xf>
    <xf numFmtId="3" fontId="16" fillId="3" borderId="1"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0" fontId="16" fillId="3" borderId="3" xfId="0" applyFont="1" applyFill="1" applyBorder="1" applyAlignment="1">
      <alignment horizontal="center" vertical="center"/>
    </xf>
    <xf numFmtId="0" fontId="7" fillId="3" borderId="1" xfId="0" applyFont="1" applyFill="1" applyBorder="1" applyAlignment="1">
      <alignment vertical="center"/>
    </xf>
    <xf numFmtId="0" fontId="10" fillId="0" borderId="0" xfId="0" applyFont="1" applyAlignment="1">
      <alignment vertical="top"/>
    </xf>
    <xf numFmtId="165" fontId="7" fillId="3" borderId="1" xfId="0" applyNumberFormat="1" applyFont="1" applyFill="1" applyBorder="1" applyAlignment="1">
      <alignment horizontal="center" vertical="center"/>
    </xf>
    <xf numFmtId="165" fontId="7" fillId="4" borderId="1" xfId="0" applyNumberFormat="1" applyFont="1" applyFill="1" applyBorder="1" applyAlignment="1">
      <alignment horizontal="center" vertical="center"/>
    </xf>
    <xf numFmtId="165" fontId="9" fillId="3" borderId="3"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9" fillId="3" borderId="1" xfId="0" applyNumberFormat="1" applyFont="1" applyFill="1" applyBorder="1" applyAlignment="1">
      <alignment vertical="center"/>
    </xf>
    <xf numFmtId="165" fontId="7" fillId="4" borderId="1" xfId="0" applyNumberFormat="1" applyFont="1" applyFill="1" applyBorder="1" applyAlignment="1">
      <alignment vertical="center"/>
    </xf>
    <xf numFmtId="165" fontId="13" fillId="3" borderId="1" xfId="0" applyNumberFormat="1" applyFont="1" applyFill="1" applyBorder="1" applyAlignment="1">
      <alignment vertical="center"/>
    </xf>
    <xf numFmtId="165" fontId="10" fillId="4" borderId="1" xfId="0" applyNumberFormat="1" applyFont="1" applyFill="1" applyBorder="1" applyAlignment="1">
      <alignment vertical="center"/>
    </xf>
    <xf numFmtId="0" fontId="7" fillId="0" borderId="0" xfId="0" applyFont="1" applyAlignment="1">
      <alignment vertical="top"/>
    </xf>
    <xf numFmtId="0" fontId="0" fillId="0" borderId="0" xfId="0" applyFont="1" applyAlignment="1">
      <alignment vertical="top" wrapText="1"/>
    </xf>
    <xf numFmtId="0" fontId="8" fillId="0" borderId="2" xfId="0" applyFont="1" applyBorder="1" applyAlignment="1">
      <alignment vertical="top"/>
    </xf>
    <xf numFmtId="165" fontId="7" fillId="5" borderId="1" xfId="0" applyNumberFormat="1" applyFont="1" applyFill="1" applyBorder="1" applyAlignment="1">
      <alignment horizontal="center" vertical="center"/>
    </xf>
    <xf numFmtId="3" fontId="7" fillId="3" borderId="1" xfId="0" applyNumberFormat="1" applyFont="1" applyFill="1" applyBorder="1" applyAlignment="1">
      <alignment horizontal="center" vertical="center"/>
    </xf>
    <xf numFmtId="3" fontId="7" fillId="4"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3" fontId="7" fillId="5" borderId="1" xfId="0" applyNumberFormat="1" applyFont="1" applyFill="1" applyBorder="1" applyAlignment="1">
      <alignment horizontal="center" vertical="center"/>
    </xf>
    <xf numFmtId="49" fontId="7" fillId="5" borderId="1" xfId="24"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3" fontId="9" fillId="4"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3" fontId="9" fillId="3" borderId="1" xfId="0" applyNumberFormat="1" applyFont="1" applyFill="1" applyBorder="1" applyAlignment="1">
      <alignment horizontal="center" vertical="center"/>
    </xf>
    <xf numFmtId="165" fontId="7" fillId="4" borderId="1" xfId="24" applyNumberFormat="1" applyFont="1" applyFill="1" applyBorder="1" applyAlignment="1">
      <alignment horizontal="center" vertical="center"/>
    </xf>
    <xf numFmtId="0" fontId="7" fillId="3" borderId="1" xfId="0" applyFont="1" applyFill="1" applyBorder="1" applyAlignment="1">
      <alignment horizontal="center" vertical="center"/>
    </xf>
    <xf numFmtId="0" fontId="12" fillId="0" borderId="0" xfId="0" applyFont="1" applyAlignment="1">
      <alignment vertical="top" wrapText="1"/>
    </xf>
    <xf numFmtId="0" fontId="7" fillId="3" borderId="1" xfId="0" applyNumberFormat="1" applyFont="1" applyFill="1" applyBorder="1" applyAlignment="1">
      <alignment horizontal="center" vertical="center"/>
    </xf>
    <xf numFmtId="167" fontId="7" fillId="4" borderId="1" xfId="0" applyNumberFormat="1" applyFont="1" applyFill="1" applyBorder="1" applyAlignment="1">
      <alignment horizontal="center" vertical="center"/>
    </xf>
    <xf numFmtId="167" fontId="7" fillId="5" borderId="1" xfId="0" applyNumberFormat="1" applyFont="1" applyFill="1" applyBorder="1" applyAlignment="1">
      <alignment horizontal="center" vertical="center"/>
    </xf>
    <xf numFmtId="4" fontId="7" fillId="4" borderId="1" xfId="0" applyNumberFormat="1" applyFont="1" applyFill="1" applyBorder="1" applyAlignment="1">
      <alignment horizontal="center" vertical="center"/>
    </xf>
    <xf numFmtId="4" fontId="7" fillId="5" borderId="1" xfId="0" applyNumberFormat="1" applyFont="1" applyFill="1" applyBorder="1" applyAlignment="1">
      <alignment horizontal="center" vertical="center"/>
    </xf>
    <xf numFmtId="0" fontId="14" fillId="0" borderId="4" xfId="0" applyFont="1" applyBorder="1" applyAlignment="1">
      <alignment vertical="top"/>
    </xf>
    <xf numFmtId="9" fontId="7" fillId="4" borderId="1" xfId="24" applyFont="1" applyFill="1" applyBorder="1" applyAlignment="1">
      <alignment horizontal="center" vertical="center"/>
    </xf>
    <xf numFmtId="9" fontId="7" fillId="5" borderId="1" xfId="24" applyFont="1" applyFill="1" applyBorder="1" applyAlignment="1">
      <alignment horizontal="center" vertical="center"/>
    </xf>
    <xf numFmtId="165" fontId="7" fillId="5" borderId="1" xfId="24" applyNumberFormat="1" applyFont="1" applyFill="1" applyBorder="1" applyAlignment="1">
      <alignment horizontal="center" vertical="center"/>
    </xf>
    <xf numFmtId="0" fontId="7" fillId="4" borderId="1" xfId="0" applyFont="1" applyFill="1" applyBorder="1" applyAlignment="1">
      <alignment horizontal="center" vertical="center"/>
    </xf>
    <xf numFmtId="9" fontId="7" fillId="3" borderId="1" xfId="24" applyFont="1" applyFill="1" applyBorder="1" applyAlignment="1">
      <alignment horizontal="center" vertical="center"/>
    </xf>
    <xf numFmtId="166" fontId="7" fillId="3"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9" fontId="9" fillId="3" borderId="1" xfId="24" applyFont="1" applyFill="1" applyBorder="1" applyAlignment="1">
      <alignment horizontal="center" vertical="center"/>
    </xf>
    <xf numFmtId="3" fontId="7" fillId="4" borderId="1" xfId="24" applyNumberFormat="1" applyFont="1" applyFill="1" applyBorder="1" applyAlignment="1">
      <alignment horizontal="center" vertical="center"/>
    </xf>
    <xf numFmtId="3" fontId="7" fillId="3" borderId="1" xfId="24" applyNumberFormat="1" applyFont="1" applyFill="1" applyBorder="1" applyAlignment="1">
      <alignment horizontal="center" vertical="center"/>
    </xf>
    <xf numFmtId="0" fontId="0" fillId="0" borderId="0" xfId="0" applyAlignment="1">
      <alignment vertical="top" wrapText="1"/>
    </xf>
    <xf numFmtId="165" fontId="7" fillId="4" borderId="3" xfId="0" applyNumberFormat="1" applyFont="1" applyFill="1" applyBorder="1" applyAlignment="1">
      <alignment vertical="center"/>
    </xf>
    <xf numFmtId="0" fontId="21" fillId="0" borderId="0" xfId="0" applyFont="1" applyAlignment="1">
      <alignment vertical="top" wrapText="1"/>
    </xf>
    <xf numFmtId="0" fontId="0" fillId="0" borderId="0" xfId="0" applyAlignment="1">
      <alignment wrapText="1"/>
    </xf>
    <xf numFmtId="0" fontId="22" fillId="0" borderId="2" xfId="0" applyFont="1" applyBorder="1" applyAlignment="1">
      <alignment horizontal="left"/>
    </xf>
    <xf numFmtId="0" fontId="23" fillId="0" borderId="2" xfId="0" applyFont="1" applyBorder="1" applyAlignment="1">
      <alignment horizontal="left" vertical="top"/>
    </xf>
    <xf numFmtId="0" fontId="21" fillId="0" borderId="2"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left" vertical="center" wrapText="1"/>
    </xf>
    <xf numFmtId="0" fontId="24" fillId="0" borderId="5" xfId="0" applyFont="1" applyBorder="1" applyAlignment="1" quotePrefix="1">
      <alignment horizontal="center" vertical="center" wrapText="1"/>
    </xf>
    <xf numFmtId="0" fontId="25" fillId="0" borderId="5" xfId="0" applyFont="1" applyBorder="1" applyAlignment="1">
      <alignment horizontal="left" vertical="center"/>
    </xf>
    <xf numFmtId="0" fontId="24" fillId="0" borderId="6" xfId="0" applyFont="1" applyBorder="1" applyAlignment="1">
      <alignment horizontal="left" vertical="center"/>
    </xf>
    <xf numFmtId="2" fontId="24" fillId="0" borderId="5" xfId="0" applyNumberFormat="1" applyFont="1" applyBorder="1" applyAlignment="1">
      <alignment horizontal="center" vertical="center" wrapText="1"/>
    </xf>
    <xf numFmtId="0" fontId="25" fillId="0" borderId="0" xfId="0" applyFont="1" applyBorder="1" applyAlignment="1">
      <alignment horizontal="left" vertical="center"/>
    </xf>
    <xf numFmtId="0" fontId="24" fillId="0" borderId="0" xfId="0" applyFont="1" applyBorder="1" applyAlignment="1">
      <alignment horizontal="left" vertical="center"/>
    </xf>
    <xf numFmtId="0" fontId="0" fillId="0" borderId="0" xfId="0" applyBorder="1" applyAlignment="1">
      <alignment vertical="center"/>
    </xf>
    <xf numFmtId="0" fontId="24" fillId="0" borderId="5" xfId="0" applyFont="1" applyBorder="1" applyAlignment="1">
      <alignment horizontal="center" vertical="center" wrapText="1"/>
    </xf>
    <xf numFmtId="0" fontId="21" fillId="0" borderId="0" xfId="0" applyFont="1" applyAlignment="1">
      <alignment horizontal="left" vertical="top" wrapText="1"/>
    </xf>
    <xf numFmtId="0" fontId="24" fillId="0" borderId="6" xfId="0" applyFont="1" applyBorder="1" applyAlignment="1">
      <alignment horizontal="center" vertical="center" wrapText="1"/>
    </xf>
    <xf numFmtId="0" fontId="25" fillId="0" borderId="6" xfId="0" applyFont="1" applyBorder="1" applyAlignment="1">
      <alignment horizontal="left" vertical="center"/>
    </xf>
    <xf numFmtId="164" fontId="24" fillId="0" borderId="5" xfId="0" applyNumberFormat="1" applyFont="1" applyBorder="1" applyAlignment="1" quotePrefix="1">
      <alignment horizontal="center" vertical="center" wrapText="1"/>
    </xf>
    <xf numFmtId="164" fontId="24" fillId="0" borderId="5" xfId="0" applyNumberFormat="1" applyFont="1" applyBorder="1" applyAlignment="1">
      <alignment horizontal="center" vertical="center" wrapText="1"/>
    </xf>
    <xf numFmtId="0" fontId="21" fillId="0" borderId="0" xfId="0" applyFont="1" applyBorder="1" applyAlignment="1">
      <alignment horizontal="left" vertical="top" wrapText="1"/>
    </xf>
    <xf numFmtId="0" fontId="24" fillId="0" borderId="0" xfId="0" applyFont="1" applyBorder="1" applyAlignment="1" quotePrefix="1">
      <alignment horizontal="center" vertical="center" wrapText="1"/>
    </xf>
    <xf numFmtId="0" fontId="24" fillId="0" borderId="0" xfId="0" applyFont="1" applyBorder="1" applyAlignment="1">
      <alignment horizontal="center" vertical="center" wrapText="1"/>
    </xf>
    <xf numFmtId="0" fontId="25" fillId="0" borderId="0" xfId="22" applyFont="1" applyBorder="1" applyAlignment="1">
      <alignment horizontal="left" vertical="center"/>
      <protection/>
    </xf>
    <xf numFmtId="164" fontId="26" fillId="6" borderId="7" xfId="0" applyNumberFormat="1" applyFont="1" applyFill="1" applyBorder="1" applyAlignment="1">
      <alignment horizontal="center" vertical="center"/>
    </xf>
    <xf numFmtId="0" fontId="9" fillId="4" borderId="1" xfId="0" applyFont="1" applyFill="1" applyBorder="1" applyAlignment="1">
      <alignment vertical="center"/>
    </xf>
    <xf numFmtId="0" fontId="7" fillId="4" borderId="1" xfId="0" applyNumberFormat="1" applyFont="1" applyFill="1" applyBorder="1" applyAlignment="1">
      <alignment horizontal="center" vertical="center"/>
    </xf>
    <xf numFmtId="0" fontId="13" fillId="4" borderId="1" xfId="0" applyFont="1" applyFill="1" applyBorder="1" applyAlignment="1">
      <alignment vertical="center"/>
    </xf>
    <xf numFmtId="164" fontId="7" fillId="3"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0" fontId="0" fillId="0" borderId="0" xfId="0" applyFont="1" applyAlignment="1">
      <alignment wrapText="1"/>
    </xf>
    <xf numFmtId="165" fontId="7" fillId="3" borderId="1" xfId="24" applyNumberFormat="1" applyFont="1" applyFill="1" applyBorder="1" applyAlignment="1">
      <alignment horizontal="center" vertical="center"/>
    </xf>
    <xf numFmtId="0" fontId="1" fillId="0" borderId="0" xfId="0" applyFont="1" applyAlignment="1">
      <alignment horizontal="left" vertical="center"/>
    </xf>
    <xf numFmtId="0" fontId="14" fillId="0" borderId="8" xfId="0" applyFont="1" applyBorder="1" applyAlignment="1">
      <alignment vertical="top"/>
    </xf>
    <xf numFmtId="2" fontId="26" fillId="6" borderId="7" xfId="0" applyNumberFormat="1" applyFont="1" applyFill="1" applyBorder="1" applyAlignment="1">
      <alignment horizontal="center" vertical="center"/>
    </xf>
    <xf numFmtId="9" fontId="7" fillId="4" borderId="1" xfId="24" applyNumberFormat="1" applyFont="1" applyFill="1" applyBorder="1" applyAlignment="1">
      <alignment horizontal="center" vertical="center"/>
    </xf>
    <xf numFmtId="1" fontId="7" fillId="4" borderId="1" xfId="24" applyNumberFormat="1" applyFont="1" applyFill="1" applyBorder="1" applyAlignment="1">
      <alignment horizontal="center" vertical="center"/>
    </xf>
    <xf numFmtId="0" fontId="7" fillId="4" borderId="1" xfId="24" applyNumberFormat="1" applyFont="1" applyFill="1" applyBorder="1" applyAlignment="1">
      <alignment horizontal="center" vertical="center"/>
    </xf>
    <xf numFmtId="164" fontId="7" fillId="4" borderId="1" xfId="24" applyNumberFormat="1" applyFont="1" applyFill="1" applyBorder="1" applyAlignment="1">
      <alignment horizontal="center" vertical="center"/>
    </xf>
    <xf numFmtId="0" fontId="0" fillId="0" borderId="0" xfId="22">
      <alignment/>
      <protection/>
    </xf>
    <xf numFmtId="0" fontId="0" fillId="0" borderId="0" xfId="22" applyAlignment="1">
      <alignment horizontal="center"/>
      <protection/>
    </xf>
    <xf numFmtId="0" fontId="22" fillId="0" borderId="2" xfId="22" applyFont="1" applyBorder="1" applyAlignment="1">
      <alignment horizontal="left"/>
      <protection/>
    </xf>
    <xf numFmtId="0" fontId="23" fillId="0" borderId="2" xfId="22" applyFont="1" applyBorder="1" applyAlignment="1">
      <alignment horizontal="left" vertical="top"/>
      <protection/>
    </xf>
    <xf numFmtId="0" fontId="21" fillId="0" borderId="2" xfId="22" applyFont="1" applyBorder="1" applyAlignment="1">
      <alignment horizontal="left" wrapText="1"/>
      <protection/>
    </xf>
    <xf numFmtId="0" fontId="21" fillId="0" borderId="0" xfId="22" applyFont="1" applyBorder="1" applyAlignment="1">
      <alignment horizontal="left" vertical="center" wrapText="1"/>
      <protection/>
    </xf>
    <xf numFmtId="164" fontId="24" fillId="0" borderId="5" xfId="22" applyNumberFormat="1" applyFont="1" applyBorder="1" applyAlignment="1" quotePrefix="1">
      <alignment horizontal="center" vertical="center" wrapText="1"/>
      <protection/>
    </xf>
    <xf numFmtId="0" fontId="25" fillId="0" borderId="5" xfId="22" applyFont="1" applyBorder="1" applyAlignment="1">
      <alignment horizontal="left" vertical="center"/>
      <protection/>
    </xf>
    <xf numFmtId="0" fontId="24" fillId="0" borderId="6" xfId="22" applyFont="1" applyBorder="1" applyAlignment="1">
      <alignment horizontal="left" vertical="center"/>
      <protection/>
    </xf>
    <xf numFmtId="2" fontId="24" fillId="0" borderId="5" xfId="22" applyNumberFormat="1" applyFont="1" applyBorder="1" applyAlignment="1">
      <alignment horizontal="center" vertical="center" wrapText="1"/>
      <protection/>
    </xf>
    <xf numFmtId="0" fontId="24" fillId="0" borderId="0" xfId="22" applyFont="1" applyBorder="1" applyAlignment="1">
      <alignment horizontal="left" vertical="center"/>
      <protection/>
    </xf>
    <xf numFmtId="0" fontId="24" fillId="0" borderId="5" xfId="22" applyFont="1" applyBorder="1" applyAlignment="1">
      <alignment horizontal="center" vertical="center" wrapText="1"/>
      <protection/>
    </xf>
    <xf numFmtId="0" fontId="21" fillId="0" borderId="0" xfId="22" applyFont="1" applyAlignment="1">
      <alignment horizontal="left" vertical="top" wrapText="1"/>
      <protection/>
    </xf>
    <xf numFmtId="0" fontId="24" fillId="0" borderId="0" xfId="22" applyFont="1" applyBorder="1" applyAlignment="1" quotePrefix="1">
      <alignment horizontal="center" vertical="center" wrapText="1"/>
      <protection/>
    </xf>
    <xf numFmtId="0" fontId="24" fillId="0" borderId="0" xfId="22" applyFont="1" applyBorder="1" applyAlignment="1">
      <alignment horizontal="center" vertical="center" wrapText="1"/>
      <protection/>
    </xf>
    <xf numFmtId="0" fontId="1" fillId="0" borderId="0" xfId="22" applyFont="1" applyBorder="1" applyAlignment="1">
      <alignment vertical="center"/>
      <protection/>
    </xf>
    <xf numFmtId="0" fontId="2" fillId="0" borderId="0" xfId="22" applyFont="1" applyBorder="1" applyAlignment="1">
      <alignment vertical="center"/>
      <protection/>
    </xf>
    <xf numFmtId="0" fontId="0" fillId="0" borderId="4" xfId="22" applyBorder="1" applyAlignment="1">
      <alignment vertical="center"/>
      <protection/>
    </xf>
    <xf numFmtId="0" fontId="3" fillId="4" borderId="9" xfId="22" applyFont="1" applyFill="1" applyBorder="1" applyAlignment="1">
      <alignment horizontal="centerContinuous" vertical="center"/>
      <protection/>
    </xf>
    <xf numFmtId="0" fontId="3" fillId="4" borderId="6" xfId="22" applyFont="1" applyFill="1" applyBorder="1" applyAlignment="1">
      <alignment horizontal="centerContinuous" vertical="center"/>
      <protection/>
    </xf>
    <xf numFmtId="0" fontId="3" fillId="4" borderId="10" xfId="22" applyFont="1" applyFill="1" applyBorder="1" applyAlignment="1">
      <alignment horizontal="centerContinuous" vertical="center"/>
      <protection/>
    </xf>
    <xf numFmtId="0" fontId="0" fillId="0" borderId="0" xfId="22" applyAlignment="1">
      <alignment vertical="center"/>
      <protection/>
    </xf>
    <xf numFmtId="164" fontId="4" fillId="0" borderId="7" xfId="22" applyNumberFormat="1" applyFont="1" applyFill="1" applyBorder="1" applyAlignment="1">
      <alignment horizontal="center" vertical="center"/>
      <protection/>
    </xf>
    <xf numFmtId="0" fontId="5" fillId="2" borderId="0" xfId="22" applyFont="1" applyFill="1" applyAlignment="1">
      <alignment vertical="center"/>
      <protection/>
    </xf>
    <xf numFmtId="0" fontId="4" fillId="2" borderId="0" xfId="22" applyFont="1" applyFill="1" applyAlignment="1">
      <alignment vertical="center"/>
      <protection/>
    </xf>
    <xf numFmtId="0" fontId="4" fillId="2" borderId="3" xfId="22" applyFont="1" applyFill="1" applyBorder="1" applyAlignment="1">
      <alignment horizontal="center" vertical="center"/>
      <protection/>
    </xf>
    <xf numFmtId="0" fontId="4" fillId="2" borderId="11" xfId="22" applyFont="1" applyFill="1" applyBorder="1" applyAlignment="1">
      <alignment horizontal="center" vertical="center"/>
      <protection/>
    </xf>
    <xf numFmtId="0" fontId="10" fillId="0" borderId="0" xfId="22" applyFont="1" applyAlignment="1">
      <alignment vertical="top"/>
      <protection/>
    </xf>
    <xf numFmtId="0" fontId="2" fillId="0" borderId="0" xfId="22" applyFont="1" applyBorder="1" applyAlignment="1">
      <alignment vertical="top"/>
      <protection/>
    </xf>
    <xf numFmtId="0" fontId="7" fillId="3" borderId="1" xfId="22" applyFont="1" applyFill="1" applyBorder="1" applyAlignment="1">
      <alignment vertical="center"/>
      <protection/>
    </xf>
    <xf numFmtId="3" fontId="7" fillId="4" borderId="1" xfId="22" applyNumberFormat="1" applyFont="1" applyFill="1" applyBorder="1" applyAlignment="1">
      <alignment horizontal="center" vertical="center"/>
      <protection/>
    </xf>
    <xf numFmtId="165" fontId="7" fillId="4" borderId="12" xfId="22" applyNumberFormat="1" applyFont="1" applyFill="1" applyBorder="1" applyAlignment="1">
      <alignment vertical="center"/>
      <protection/>
    </xf>
    <xf numFmtId="165" fontId="7" fillId="4" borderId="0" xfId="22" applyNumberFormat="1" applyFont="1" applyFill="1" applyBorder="1" applyAlignment="1">
      <alignment vertical="center"/>
      <protection/>
    </xf>
    <xf numFmtId="0" fontId="7" fillId="5" borderId="1" xfId="22" applyFont="1" applyFill="1" applyBorder="1" applyAlignment="1">
      <alignment vertical="center"/>
      <protection/>
    </xf>
    <xf numFmtId="0" fontId="7" fillId="5" borderId="12" xfId="22" applyFont="1" applyFill="1" applyBorder="1" applyAlignment="1">
      <alignment vertical="center"/>
      <protection/>
    </xf>
    <xf numFmtId="0" fontId="12" fillId="0" borderId="0" xfId="22" applyFont="1">
      <alignment/>
      <protection/>
    </xf>
    <xf numFmtId="0" fontId="11" fillId="0" borderId="0" xfId="22" applyFont="1" applyAlignment="1">
      <alignment vertical="top"/>
      <protection/>
    </xf>
    <xf numFmtId="0" fontId="11" fillId="0" borderId="0" xfId="22" applyFont="1" applyAlignment="1">
      <alignment vertical="top" wrapText="1"/>
      <protection/>
    </xf>
    <xf numFmtId="0" fontId="9" fillId="3" borderId="1" xfId="22" applyFont="1" applyFill="1" applyBorder="1" applyAlignment="1">
      <alignment horizontal="center" vertical="center"/>
      <protection/>
    </xf>
    <xf numFmtId="9" fontId="7" fillId="5" borderId="1" xfId="22" applyNumberFormat="1" applyFont="1" applyFill="1" applyBorder="1" applyAlignment="1">
      <alignment horizontal="center" vertical="center"/>
      <protection/>
    </xf>
    <xf numFmtId="0" fontId="0" fillId="0" borderId="0" xfId="22" applyBorder="1">
      <alignment/>
      <protection/>
    </xf>
    <xf numFmtId="3" fontId="7" fillId="3" borderId="1" xfId="22" applyNumberFormat="1" applyFont="1" applyFill="1" applyBorder="1" applyAlignment="1">
      <alignment horizontal="center" vertical="center"/>
      <protection/>
    </xf>
    <xf numFmtId="0" fontId="0" fillId="0" borderId="0" xfId="22" applyFont="1" applyAlignment="1">
      <alignment vertical="top" wrapText="1"/>
      <protection/>
    </xf>
    <xf numFmtId="0" fontId="7" fillId="3" borderId="1" xfId="22" applyFont="1" applyFill="1" applyBorder="1" applyAlignment="1">
      <alignment horizontal="center" vertical="center"/>
      <protection/>
    </xf>
    <xf numFmtId="165" fontId="7" fillId="4" borderId="1" xfId="22" applyNumberFormat="1" applyFont="1" applyFill="1" applyBorder="1" applyAlignment="1">
      <alignment horizontal="center" vertical="center"/>
      <protection/>
    </xf>
    <xf numFmtId="165" fontId="7" fillId="3" borderId="1" xfId="22" applyNumberFormat="1" applyFont="1" applyFill="1" applyBorder="1" applyAlignment="1">
      <alignment horizontal="center" vertical="center"/>
      <protection/>
    </xf>
    <xf numFmtId="0" fontId="7" fillId="0" borderId="0" xfId="22" applyFont="1" applyBorder="1" applyAlignment="1">
      <alignment vertical="top"/>
      <protection/>
    </xf>
    <xf numFmtId="0" fontId="2" fillId="0" borderId="2" xfId="22" applyFont="1" applyBorder="1" applyAlignment="1">
      <alignment vertical="top"/>
      <protection/>
    </xf>
    <xf numFmtId="0" fontId="14" fillId="0" borderId="2" xfId="22" applyFont="1" applyBorder="1" applyAlignment="1">
      <alignment vertical="top"/>
      <protection/>
    </xf>
    <xf numFmtId="0" fontId="7" fillId="3" borderId="3" xfId="22" applyFont="1" applyFill="1" applyBorder="1" applyAlignment="1">
      <alignment vertical="center"/>
      <protection/>
    </xf>
    <xf numFmtId="0" fontId="7" fillId="4" borderId="3" xfId="22" applyFont="1" applyFill="1" applyBorder="1" applyAlignment="1">
      <alignment vertical="center"/>
      <protection/>
    </xf>
    <xf numFmtId="0" fontId="7" fillId="5" borderId="3" xfId="22" applyFont="1" applyFill="1" applyBorder="1" applyAlignment="1">
      <alignment vertical="center"/>
      <protection/>
    </xf>
    <xf numFmtId="165" fontId="7" fillId="4" borderId="1" xfId="22" applyNumberFormat="1" applyFont="1" applyFill="1" applyBorder="1" applyAlignment="1">
      <alignment vertical="center"/>
      <protection/>
    </xf>
    <xf numFmtId="0" fontId="0" fillId="0" borderId="0" xfId="22" applyFill="1">
      <alignment/>
      <protection/>
    </xf>
    <xf numFmtId="0" fontId="11" fillId="0" borderId="0" xfId="22" applyFont="1" applyFill="1" applyAlignment="1">
      <alignment vertical="top" wrapText="1"/>
      <protection/>
    </xf>
    <xf numFmtId="3" fontId="7" fillId="5" borderId="1" xfId="22" applyNumberFormat="1" applyFont="1" applyFill="1" applyBorder="1" applyAlignment="1">
      <alignment horizontal="center" vertical="center"/>
      <protection/>
    </xf>
    <xf numFmtId="0" fontId="7" fillId="0" borderId="2" xfId="22" applyFont="1" applyBorder="1" applyAlignment="1">
      <alignment vertical="top"/>
      <protection/>
    </xf>
    <xf numFmtId="0" fontId="1" fillId="0" borderId="0" xfId="22" applyFont="1" applyAlignment="1">
      <alignment vertical="center"/>
      <protection/>
    </xf>
    <xf numFmtId="0" fontId="2" fillId="0" borderId="0" xfId="22" applyFont="1" applyAlignment="1">
      <alignment vertical="center"/>
      <protection/>
    </xf>
    <xf numFmtId="0" fontId="3" fillId="0" borderId="0" xfId="22" applyFont="1" applyFill="1" applyBorder="1" applyAlignment="1">
      <alignment horizontal="centerContinuous" vertical="center"/>
      <protection/>
    </xf>
    <xf numFmtId="164" fontId="26" fillId="6" borderId="7" xfId="22" applyNumberFormat="1" applyFont="1" applyFill="1" applyBorder="1" applyAlignment="1">
      <alignment horizontal="center" vertical="center"/>
      <protection/>
    </xf>
    <xf numFmtId="0" fontId="14" fillId="2" borderId="0" xfId="22" applyFont="1" applyFill="1" applyBorder="1" applyAlignment="1">
      <alignment vertical="top"/>
      <protection/>
    </xf>
    <xf numFmtId="0" fontId="4" fillId="7" borderId="0" xfId="22" applyFont="1" applyFill="1" applyAlignment="1">
      <alignment vertical="center"/>
      <protection/>
    </xf>
    <xf numFmtId="0" fontId="11" fillId="0" borderId="0" xfId="22" applyFont="1" applyAlignment="1">
      <alignment vertical="top" wrapText="1"/>
      <protection/>
    </xf>
    <xf numFmtId="165" fontId="7" fillId="5" borderId="1" xfId="22" applyNumberFormat="1" applyFont="1" applyFill="1" applyBorder="1" applyAlignment="1">
      <alignment horizontal="center" vertical="center"/>
      <protection/>
    </xf>
    <xf numFmtId="0" fontId="14" fillId="0" borderId="8" xfId="22" applyFont="1" applyBorder="1" applyAlignment="1">
      <alignment vertical="top"/>
      <protection/>
    </xf>
    <xf numFmtId="0" fontId="7" fillId="4" borderId="1" xfId="22" applyFont="1" applyFill="1" applyBorder="1" applyAlignment="1">
      <alignment horizontal="center" vertical="center"/>
      <protection/>
    </xf>
    <xf numFmtId="0" fontId="7" fillId="5" borderId="1" xfId="22" applyFont="1" applyFill="1" applyBorder="1" applyAlignment="1">
      <alignment horizontal="center" vertical="center"/>
      <protection/>
    </xf>
    <xf numFmtId="0" fontId="9" fillId="3" borderId="1" xfId="22" applyFont="1" applyFill="1" applyBorder="1" applyAlignment="1">
      <alignment vertical="center"/>
      <protection/>
    </xf>
    <xf numFmtId="0" fontId="7" fillId="4" borderId="1" xfId="22" applyFont="1" applyFill="1" applyBorder="1" applyAlignment="1">
      <alignment vertical="center"/>
      <protection/>
    </xf>
    <xf numFmtId="0" fontId="7" fillId="0" borderId="0" xfId="22" applyFont="1" applyAlignment="1">
      <alignment vertical="top"/>
      <protection/>
    </xf>
    <xf numFmtId="0" fontId="0" fillId="0" borderId="0" xfId="22" applyFont="1" applyAlignment="1">
      <alignment vertical="top"/>
      <protection/>
    </xf>
    <xf numFmtId="0" fontId="0" fillId="0" borderId="0" xfId="22" applyFont="1" applyAlignment="1">
      <alignment vertical="top" wrapText="1"/>
      <protection/>
    </xf>
    <xf numFmtId="0" fontId="9" fillId="4" borderId="1" xfId="22" applyFont="1" applyFill="1" applyBorder="1" applyAlignment="1">
      <alignment horizontal="center" vertical="center"/>
      <protection/>
    </xf>
    <xf numFmtId="1" fontId="7" fillId="4" borderId="1" xfId="23" applyNumberFormat="1" applyFont="1" applyFill="1" applyBorder="1" applyAlignment="1">
      <alignment horizontal="center" vertical="center"/>
    </xf>
    <xf numFmtId="164" fontId="7" fillId="4" borderId="1" xfId="23" applyNumberFormat="1" applyFont="1" applyFill="1" applyBorder="1" applyAlignment="1">
      <alignment horizontal="center" vertical="center"/>
    </xf>
    <xf numFmtId="164" fontId="7" fillId="5" borderId="1" xfId="22" applyNumberFormat="1" applyFont="1" applyFill="1" applyBorder="1" applyAlignment="1">
      <alignment horizontal="center" vertical="center"/>
      <protection/>
    </xf>
    <xf numFmtId="0" fontId="7" fillId="5" borderId="1" xfId="22" applyNumberFormat="1" applyFont="1" applyFill="1" applyBorder="1" applyAlignment="1">
      <alignment horizontal="center" vertical="center"/>
      <protection/>
    </xf>
    <xf numFmtId="9" fontId="7" fillId="4" borderId="1" xfId="22" applyNumberFormat="1" applyFont="1" applyFill="1" applyBorder="1" applyAlignment="1">
      <alignment horizontal="center" vertical="center"/>
      <protection/>
    </xf>
    <xf numFmtId="9" fontId="7" fillId="4" borderId="1" xfId="23" applyNumberFormat="1" applyFont="1" applyFill="1" applyBorder="1" applyAlignment="1">
      <alignment horizontal="center" vertical="center"/>
    </xf>
    <xf numFmtId="0" fontId="14" fillId="0" borderId="0" xfId="22" applyFont="1" applyBorder="1" applyAlignment="1">
      <alignment vertical="top"/>
      <protection/>
    </xf>
    <xf numFmtId="3" fontId="28" fillId="4" borderId="1" xfId="22" applyNumberFormat="1" applyFont="1" applyFill="1" applyBorder="1" applyAlignment="1">
      <alignment horizontal="center" vertical="center"/>
      <protection/>
    </xf>
    <xf numFmtId="3" fontId="9" fillId="4" borderId="1" xfId="22" applyNumberFormat="1" applyFont="1" applyFill="1" applyBorder="1" applyAlignment="1">
      <alignment horizontal="center" vertical="center"/>
      <protection/>
    </xf>
    <xf numFmtId="1" fontId="7" fillId="5" borderId="1" xfId="22" applyNumberFormat="1" applyFont="1" applyFill="1" applyBorder="1" applyAlignment="1">
      <alignment horizontal="center" vertical="center"/>
      <protection/>
    </xf>
    <xf numFmtId="0" fontId="9" fillId="3" borderId="1" xfId="22" applyFont="1" applyFill="1" applyBorder="1" applyAlignment="1">
      <alignment horizontal="right" vertical="center"/>
      <protection/>
    </xf>
    <xf numFmtId="0" fontId="7" fillId="3" borderId="3" xfId="22" applyFont="1" applyFill="1" applyBorder="1" applyAlignment="1">
      <alignment horizontal="right" vertical="center"/>
      <protection/>
    </xf>
    <xf numFmtId="10" fontId="7" fillId="5" borderId="1" xfId="22" applyNumberFormat="1" applyFont="1" applyFill="1" applyBorder="1" applyAlignment="1">
      <alignment horizontal="right" vertical="center"/>
      <protection/>
    </xf>
    <xf numFmtId="10" fontId="7" fillId="5" borderId="1" xfId="22" applyNumberFormat="1" applyFont="1" applyFill="1" applyBorder="1" applyAlignment="1">
      <alignment horizontal="center" vertical="center"/>
      <protection/>
    </xf>
    <xf numFmtId="0" fontId="7" fillId="4" borderId="3" xfId="22" applyFont="1" applyFill="1" applyBorder="1" applyAlignment="1">
      <alignment horizontal="right" vertical="center"/>
      <protection/>
    </xf>
    <xf numFmtId="0" fontId="7" fillId="5" borderId="3" xfId="22" applyFont="1" applyFill="1" applyBorder="1" applyAlignment="1">
      <alignment horizontal="right" vertical="center"/>
      <protection/>
    </xf>
    <xf numFmtId="165" fontId="7" fillId="4" borderId="1" xfId="23" applyNumberFormat="1" applyFont="1" applyFill="1" applyBorder="1" applyAlignment="1">
      <alignment horizontal="right" vertical="center"/>
    </xf>
    <xf numFmtId="165" fontId="7" fillId="5" borderId="1" xfId="22" applyNumberFormat="1" applyFont="1" applyFill="1" applyBorder="1" applyAlignment="1">
      <alignment horizontal="right" vertical="center"/>
      <protection/>
    </xf>
    <xf numFmtId="0" fontId="0" fillId="0" borderId="2" xfId="22" applyBorder="1">
      <alignment/>
      <protection/>
    </xf>
    <xf numFmtId="0" fontId="9" fillId="3" borderId="3" xfId="22" applyFont="1" applyFill="1" applyBorder="1" applyAlignment="1">
      <alignment vertical="center"/>
      <protection/>
    </xf>
    <xf numFmtId="0" fontId="7" fillId="4" borderId="1" xfId="22" applyFont="1" applyFill="1" applyBorder="1" applyAlignment="1">
      <alignment horizontal="right" vertical="center"/>
      <protection/>
    </xf>
    <xf numFmtId="0" fontId="13" fillId="3" borderId="1" xfId="22" applyFont="1" applyFill="1" applyBorder="1" applyAlignment="1">
      <alignment vertical="center"/>
      <protection/>
    </xf>
    <xf numFmtId="0" fontId="10" fillId="4" borderId="1" xfId="22" applyFont="1" applyFill="1" applyBorder="1" applyAlignment="1">
      <alignment vertical="center"/>
      <protection/>
    </xf>
    <xf numFmtId="0" fontId="10" fillId="5" borderId="1" xfId="22" applyFont="1" applyFill="1" applyBorder="1" applyAlignment="1">
      <alignment vertical="center"/>
      <protection/>
    </xf>
    <xf numFmtId="165" fontId="7" fillId="4" borderId="1" xfId="23" applyNumberFormat="1" applyFont="1" applyFill="1" applyBorder="1" applyAlignment="1">
      <alignment horizontal="center" vertical="center"/>
    </xf>
    <xf numFmtId="1" fontId="7" fillId="3" borderId="1" xfId="22" applyNumberFormat="1" applyFont="1" applyFill="1" applyBorder="1" applyAlignment="1">
      <alignment horizontal="center" vertical="center"/>
      <protection/>
    </xf>
    <xf numFmtId="9" fontId="7" fillId="3" borderId="1" xfId="22" applyNumberFormat="1" applyFont="1" applyFill="1" applyBorder="1" applyAlignment="1">
      <alignment horizontal="center" vertical="center"/>
      <protection/>
    </xf>
    <xf numFmtId="0" fontId="0" fillId="0" borderId="2" xfId="22" applyFont="1" applyBorder="1" applyAlignment="1">
      <alignment vertical="top"/>
      <protection/>
    </xf>
    <xf numFmtId="0" fontId="0" fillId="0" borderId="2" xfId="22" applyFont="1" applyBorder="1" applyAlignment="1">
      <alignment vertical="top" wrapText="1"/>
      <protection/>
    </xf>
    <xf numFmtId="9" fontId="7" fillId="3" borderId="3" xfId="22" applyNumberFormat="1" applyFont="1" applyFill="1" applyBorder="1" applyAlignment="1">
      <alignment horizontal="center" vertical="center"/>
      <protection/>
    </xf>
    <xf numFmtId="165" fontId="7" fillId="4" borderId="3" xfId="22" applyNumberFormat="1" applyFont="1" applyFill="1" applyBorder="1" applyAlignment="1">
      <alignment vertical="center"/>
      <protection/>
    </xf>
    <xf numFmtId="1" fontId="7" fillId="5" borderId="3" xfId="22" applyNumberFormat="1" applyFont="1" applyFill="1" applyBorder="1" applyAlignment="1">
      <alignment horizontal="center" vertical="center"/>
      <protection/>
    </xf>
    <xf numFmtId="9" fontId="9" fillId="3" borderId="1" xfId="22" applyNumberFormat="1" applyFont="1" applyFill="1" applyBorder="1" applyAlignment="1">
      <alignment horizontal="center" vertical="center"/>
      <protection/>
    </xf>
    <xf numFmtId="3" fontId="7" fillId="4" borderId="1" xfId="23" applyNumberFormat="1" applyFont="1" applyFill="1" applyBorder="1" applyAlignment="1">
      <alignment horizontal="center" vertical="center"/>
    </xf>
    <xf numFmtId="3" fontId="7" fillId="5" borderId="1" xfId="23" applyNumberFormat="1" applyFont="1" applyFill="1" applyBorder="1" applyAlignment="1">
      <alignment horizontal="center" vertical="center"/>
    </xf>
    <xf numFmtId="0" fontId="7" fillId="4" borderId="3" xfId="22" applyFont="1" applyFill="1" applyBorder="1" applyAlignment="1">
      <alignment horizontal="center" vertical="center"/>
      <protection/>
    </xf>
    <xf numFmtId="9" fontId="7" fillId="5" borderId="1" xfId="22" applyNumberFormat="1" applyFont="1" applyFill="1" applyBorder="1" applyAlignment="1">
      <alignment horizontal="right" vertical="center"/>
      <protection/>
    </xf>
    <xf numFmtId="165" fontId="7" fillId="3" borderId="1" xfId="23" applyNumberFormat="1" applyFont="1" applyFill="1" applyBorder="1" applyAlignment="1">
      <alignment horizontal="center" vertical="center"/>
    </xf>
    <xf numFmtId="9" fontId="7" fillId="5" borderId="1" xfId="23" applyNumberFormat="1" applyFont="1" applyFill="1" applyBorder="1" applyAlignment="1">
      <alignment horizontal="center" vertical="center"/>
    </xf>
    <xf numFmtId="165" fontId="7" fillId="5" borderId="1" xfId="23" applyNumberFormat="1" applyFont="1" applyFill="1" applyBorder="1" applyAlignment="1">
      <alignment horizontal="center" vertical="center"/>
    </xf>
    <xf numFmtId="9" fontId="7" fillId="3" borderId="1" xfId="23" applyFont="1" applyFill="1" applyBorder="1" applyAlignment="1">
      <alignment horizontal="center" vertical="center"/>
    </xf>
    <xf numFmtId="165" fontId="9" fillId="4" borderId="1" xfId="23" applyNumberFormat="1" applyFont="1" applyFill="1" applyBorder="1" applyAlignment="1">
      <alignment horizontal="center" vertical="center"/>
    </xf>
    <xf numFmtId="0" fontId="9" fillId="3" borderId="3" xfId="22" applyFont="1" applyFill="1" applyBorder="1" applyAlignment="1">
      <alignment horizontal="center" vertical="center"/>
      <protection/>
    </xf>
    <xf numFmtId="9" fontId="7" fillId="4" borderId="3" xfId="22" applyNumberFormat="1" applyFont="1" applyFill="1" applyBorder="1" applyAlignment="1">
      <alignment horizontal="center" vertical="center"/>
      <protection/>
    </xf>
    <xf numFmtId="9" fontId="7" fillId="5" borderId="3" xfId="22" applyNumberFormat="1" applyFont="1" applyFill="1" applyBorder="1" applyAlignment="1">
      <alignment horizontal="center" vertical="center"/>
      <protection/>
    </xf>
    <xf numFmtId="9" fontId="7" fillId="4" borderId="1" xfId="23" applyFont="1" applyFill="1" applyBorder="1" applyAlignment="1">
      <alignment horizontal="center" vertical="center"/>
    </xf>
    <xf numFmtId="9" fontId="7" fillId="5" borderId="1" xfId="23" applyFont="1" applyFill="1" applyBorder="1" applyAlignment="1">
      <alignment horizontal="center" vertical="center"/>
    </xf>
    <xf numFmtId="9" fontId="7" fillId="4" borderId="1" xfId="23" applyFont="1" applyFill="1" applyBorder="1" applyAlignment="1">
      <alignment horizontal="right" vertical="center"/>
    </xf>
    <xf numFmtId="165" fontId="9" fillId="4" borderId="1" xfId="23" applyNumberFormat="1" applyFont="1" applyFill="1" applyBorder="1" applyAlignment="1">
      <alignment horizontal="right" vertical="center"/>
    </xf>
    <xf numFmtId="9" fontId="7" fillId="5" borderId="1" xfId="23" applyFont="1" applyFill="1" applyBorder="1" applyAlignment="1">
      <alignment horizontal="right" vertical="center"/>
    </xf>
    <xf numFmtId="0" fontId="1" fillId="0" borderId="0" xfId="22" applyFont="1" applyBorder="1" applyAlignment="1">
      <alignment horizontal="left" vertical="center"/>
      <protection/>
    </xf>
    <xf numFmtId="0" fontId="30" fillId="0" borderId="0" xfId="22" applyFont="1" applyFill="1" applyBorder="1" applyAlignment="1">
      <alignment horizontal="centerContinuous" vertical="center"/>
      <protection/>
    </xf>
    <xf numFmtId="9" fontId="7" fillId="5" borderId="3" xfId="22" applyNumberFormat="1" applyFont="1" applyFill="1" applyBorder="1" applyAlignment="1">
      <alignment horizontal="right" vertical="center"/>
      <protection/>
    </xf>
    <xf numFmtId="9" fontId="7" fillId="4" borderId="3" xfId="22" applyNumberFormat="1" applyFont="1" applyFill="1" applyBorder="1" applyAlignment="1">
      <alignment vertical="center"/>
      <protection/>
    </xf>
    <xf numFmtId="9" fontId="0" fillId="4" borderId="0" xfId="22" applyNumberFormat="1" applyFill="1">
      <alignment/>
      <protection/>
    </xf>
    <xf numFmtId="165" fontId="7" fillId="5" borderId="1" xfId="23" applyNumberFormat="1" applyFont="1" applyFill="1" applyBorder="1" applyAlignment="1">
      <alignment horizontal="right" vertical="center"/>
    </xf>
    <xf numFmtId="9" fontId="7" fillId="5" borderId="1" xfId="23" applyNumberFormat="1" applyFont="1" applyFill="1" applyBorder="1" applyAlignment="1">
      <alignment horizontal="right" vertical="center"/>
    </xf>
    <xf numFmtId="2" fontId="4" fillId="0" borderId="7" xfId="22" applyNumberFormat="1" applyFont="1" applyFill="1" applyBorder="1" applyAlignment="1">
      <alignment horizontal="center" vertical="center"/>
      <protection/>
    </xf>
    <xf numFmtId="0" fontId="12" fillId="0" borderId="0" xfId="22" applyFont="1" applyAlignment="1">
      <alignment vertical="top" wrapText="1"/>
      <protection/>
    </xf>
    <xf numFmtId="9" fontId="0" fillId="0" borderId="0" xfId="22" applyNumberFormat="1" applyAlignment="1">
      <alignment horizontal="left"/>
      <protection/>
    </xf>
    <xf numFmtId="168" fontId="7" fillId="3" borderId="1" xfId="22" applyNumberFormat="1" applyFont="1" applyFill="1" applyBorder="1" applyAlignment="1">
      <alignment horizontal="center" vertical="center"/>
      <protection/>
    </xf>
    <xf numFmtId="168" fontId="7" fillId="4" borderId="1" xfId="22" applyNumberFormat="1" applyFont="1" applyFill="1" applyBorder="1" applyAlignment="1">
      <alignment horizontal="center" vertical="center"/>
      <protection/>
    </xf>
    <xf numFmtId="168" fontId="7" fillId="5" borderId="1" xfId="17" applyNumberFormat="1" applyFont="1" applyFill="1" applyBorder="1" applyAlignment="1">
      <alignment horizontal="center" vertical="center"/>
    </xf>
    <xf numFmtId="168" fontId="7" fillId="5" borderId="1" xfId="23" applyNumberFormat="1" applyFont="1" applyFill="1" applyBorder="1" applyAlignment="1">
      <alignment horizontal="center" vertical="center"/>
    </xf>
    <xf numFmtId="0" fontId="0" fillId="0" borderId="0" xfId="22" applyAlignment="1">
      <alignment horizontal="left"/>
      <protection/>
    </xf>
    <xf numFmtId="164" fontId="7" fillId="5" borderId="1" xfId="23" applyNumberFormat="1" applyFont="1" applyFill="1" applyBorder="1" applyAlignment="1">
      <alignment horizontal="center" vertical="center"/>
    </xf>
    <xf numFmtId="1" fontId="7" fillId="5" borderId="1" xfId="23" applyNumberFormat="1" applyFont="1" applyFill="1" applyBorder="1" applyAlignment="1">
      <alignment horizontal="center" vertical="center"/>
    </xf>
    <xf numFmtId="0" fontId="14" fillId="0" borderId="2" xfId="22" applyFont="1" applyBorder="1" applyAlignment="1">
      <alignment vertical="top"/>
      <protection/>
    </xf>
    <xf numFmtId="0" fontId="7" fillId="0" borderId="0" xfId="22" applyFont="1" applyAlignment="1">
      <alignment vertical="top" wrapText="1"/>
      <protection/>
    </xf>
    <xf numFmtId="2" fontId="7" fillId="4" borderId="1" xfId="23" applyNumberFormat="1" applyFont="1" applyFill="1" applyBorder="1" applyAlignment="1">
      <alignment horizontal="right" vertical="center"/>
    </xf>
    <xf numFmtId="165" fontId="9" fillId="4" borderId="0" xfId="23" applyNumberFormat="1" applyFont="1" applyFill="1" applyBorder="1" applyAlignment="1">
      <alignment horizontal="center" vertical="center"/>
    </xf>
    <xf numFmtId="3" fontId="7" fillId="4" borderId="0" xfId="23" applyNumberFormat="1" applyFont="1" applyFill="1" applyBorder="1" applyAlignment="1">
      <alignment horizontal="center" vertical="center"/>
    </xf>
    <xf numFmtId="2" fontId="26" fillId="6" borderId="7" xfId="22" applyNumberFormat="1" applyFont="1" applyFill="1" applyBorder="1" applyAlignment="1">
      <alignment horizontal="center" vertical="center"/>
      <protection/>
    </xf>
    <xf numFmtId="0" fontId="7" fillId="3" borderId="3" xfId="22" applyFont="1" applyFill="1" applyBorder="1" applyAlignment="1">
      <alignment horizontal="center" vertical="center"/>
      <protection/>
    </xf>
    <xf numFmtId="0" fontId="7" fillId="5" borderId="3" xfId="22" applyFont="1" applyFill="1" applyBorder="1" applyAlignment="1">
      <alignment horizontal="center" vertical="center"/>
      <protection/>
    </xf>
    <xf numFmtId="3" fontId="9" fillId="3" borderId="1" xfId="22" applyNumberFormat="1" applyFont="1" applyFill="1" applyBorder="1" applyAlignment="1">
      <alignment horizontal="center" vertical="center"/>
      <protection/>
    </xf>
    <xf numFmtId="5" fontId="7" fillId="4" borderId="1" xfId="23" applyNumberFormat="1" applyFont="1" applyFill="1" applyBorder="1" applyAlignment="1">
      <alignment horizontal="center" vertical="center"/>
    </xf>
    <xf numFmtId="1" fontId="7" fillId="3" borderId="1" xfId="23" applyNumberFormat="1" applyFont="1" applyFill="1" applyBorder="1" applyAlignment="1">
      <alignment horizontal="center" vertical="center"/>
    </xf>
    <xf numFmtId="3" fontId="7" fillId="4" borderId="1" xfId="23" applyNumberFormat="1" applyFont="1" applyFill="1" applyBorder="1" applyAlignment="1">
      <alignment horizontal="right" vertical="center"/>
    </xf>
    <xf numFmtId="3" fontId="7" fillId="4" borderId="1" xfId="22" applyNumberFormat="1" applyFont="1" applyFill="1" applyBorder="1" applyAlignment="1">
      <alignment horizontal="right" vertical="center"/>
      <protection/>
    </xf>
    <xf numFmtId="9" fontId="9" fillId="4" borderId="1" xfId="23" applyNumberFormat="1" applyFont="1" applyFill="1" applyBorder="1" applyAlignment="1">
      <alignment horizontal="center" vertical="center"/>
    </xf>
    <xf numFmtId="2" fontId="26" fillId="6" borderId="13" xfId="22" applyNumberFormat="1" applyFont="1" applyFill="1" applyBorder="1" applyAlignment="1">
      <alignment horizontal="center" vertical="center"/>
      <protection/>
    </xf>
    <xf numFmtId="0" fontId="0" fillId="0" borderId="0" xfId="22" applyFont="1">
      <alignment/>
      <protection/>
    </xf>
    <xf numFmtId="10" fontId="7" fillId="5" borderId="3" xfId="22" applyNumberFormat="1" applyFont="1" applyFill="1" applyBorder="1" applyAlignment="1">
      <alignment horizontal="right" vertical="center"/>
      <protection/>
    </xf>
    <xf numFmtId="164" fontId="7" fillId="3" borderId="1" xfId="23" applyNumberFormat="1" applyFont="1" applyFill="1" applyBorder="1" applyAlignment="1">
      <alignment horizontal="center" vertical="center"/>
    </xf>
    <xf numFmtId="0" fontId="0" fillId="0" borderId="0" xfId="0" applyFill="1" applyAlignment="1">
      <alignment/>
    </xf>
    <xf numFmtId="0" fontId="21"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xf>
    <xf numFmtId="164" fontId="4" fillId="8" borderId="7" xfId="0" applyNumberFormat="1" applyFont="1" applyFill="1" applyBorder="1" applyAlignment="1">
      <alignment horizontal="center" vertical="center"/>
    </xf>
    <xf numFmtId="0" fontId="4" fillId="0" borderId="0" xfId="0" applyFont="1" applyFill="1" applyAlignment="1">
      <alignment vertical="center"/>
    </xf>
    <xf numFmtId="0" fontId="0" fillId="0" borderId="0" xfId="0" applyFill="1" applyBorder="1" applyAlignment="1">
      <alignment/>
    </xf>
    <xf numFmtId="9" fontId="7" fillId="5" borderId="1" xfId="24" applyNumberFormat="1" applyFont="1" applyFill="1" applyBorder="1" applyAlignment="1">
      <alignment horizontal="center" vertical="center"/>
    </xf>
    <xf numFmtId="0" fontId="12" fillId="0" borderId="0" xfId="0" applyFont="1" applyFill="1" applyAlignment="1">
      <alignment/>
    </xf>
    <xf numFmtId="164" fontId="7" fillId="4" borderId="3" xfId="0" applyNumberFormat="1" applyFont="1" applyFill="1" applyBorder="1" applyAlignment="1">
      <alignment vertical="center"/>
    </xf>
    <xf numFmtId="1" fontId="7" fillId="5" borderId="1" xfId="0" applyNumberFormat="1" applyFont="1" applyFill="1" applyBorder="1" applyAlignment="1">
      <alignment horizontal="center" vertical="center"/>
    </xf>
    <xf numFmtId="164" fontId="26" fillId="9" borderId="7" xfId="0" applyNumberFormat="1" applyFont="1" applyFill="1" applyBorder="1" applyAlignment="1">
      <alignment horizontal="center" vertical="center"/>
    </xf>
    <xf numFmtId="164" fontId="7" fillId="3" borderId="1" xfId="24" applyNumberFormat="1" applyFont="1" applyFill="1" applyBorder="1" applyAlignment="1">
      <alignment horizontal="center" vertical="center"/>
    </xf>
    <xf numFmtId="164" fontId="7" fillId="5" borderId="1" xfId="24" applyNumberFormat="1" applyFont="1" applyFill="1" applyBorder="1" applyAlignment="1">
      <alignment horizontal="center" vertical="center"/>
    </xf>
    <xf numFmtId="37" fontId="7" fillId="3" borderId="1" xfId="15" applyNumberFormat="1" applyFont="1" applyFill="1" applyBorder="1" applyAlignment="1">
      <alignment horizontal="center" vertical="center"/>
    </xf>
    <xf numFmtId="10" fontId="7" fillId="3" borderId="1" xfId="15"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10" fontId="7" fillId="5" borderId="1" xfId="0" applyNumberFormat="1" applyFont="1" applyFill="1" applyBorder="1" applyAlignment="1">
      <alignment horizontal="center" vertical="center"/>
    </xf>
    <xf numFmtId="10" fontId="7" fillId="3" borderId="3" xfId="0" applyNumberFormat="1" applyFont="1" applyFill="1" applyBorder="1" applyAlignment="1">
      <alignment vertical="center"/>
    </xf>
    <xf numFmtId="164" fontId="26" fillId="10" borderId="7" xfId="0" applyNumberFormat="1" applyFont="1" applyFill="1" applyBorder="1" applyAlignment="1">
      <alignment horizontal="center" vertical="center"/>
    </xf>
    <xf numFmtId="164" fontId="9" fillId="3" borderId="1" xfId="24" applyNumberFormat="1" applyFont="1" applyFill="1" applyBorder="1" applyAlignment="1">
      <alignment horizontal="center" vertical="center"/>
    </xf>
    <xf numFmtId="1" fontId="9" fillId="4" borderId="1" xfId="0" applyNumberFormat="1" applyFont="1" applyFill="1" applyBorder="1" applyAlignment="1">
      <alignment horizontal="center" vertical="center"/>
    </xf>
    <xf numFmtId="9" fontId="7" fillId="5" borderId="3" xfId="0" applyNumberFormat="1" applyFont="1" applyFill="1" applyBorder="1" applyAlignment="1">
      <alignment vertical="center"/>
    </xf>
    <xf numFmtId="165" fontId="7" fillId="3" borderId="1" xfId="24" applyNumberFormat="1" applyFont="1" applyFill="1" applyBorder="1" applyAlignment="1" quotePrefix="1">
      <alignment horizontal="center" vertical="center"/>
    </xf>
    <xf numFmtId="165" fontId="7" fillId="4" borderId="1" xfId="24" applyNumberFormat="1" applyFont="1" applyFill="1" applyBorder="1" applyAlignment="1" quotePrefix="1">
      <alignment horizontal="center" vertical="center"/>
    </xf>
    <xf numFmtId="1" fontId="7" fillId="5" borderId="1" xfId="24" applyNumberFormat="1" applyFont="1" applyFill="1" applyBorder="1" applyAlignment="1">
      <alignment horizontal="center" vertical="center"/>
    </xf>
    <xf numFmtId="2" fontId="26" fillId="10" borderId="7" xfId="0" applyNumberFormat="1" applyFont="1" applyFill="1" applyBorder="1" applyAlignment="1">
      <alignment horizontal="center" vertical="center"/>
    </xf>
    <xf numFmtId="164" fontId="7" fillId="5" borderId="3" xfId="0" applyNumberFormat="1" applyFont="1" applyFill="1" applyBorder="1" applyAlignment="1">
      <alignment vertical="center"/>
    </xf>
    <xf numFmtId="164" fontId="9" fillId="4" borderId="1" xfId="0" applyNumberFormat="1" applyFont="1" applyFill="1" applyBorder="1" applyAlignment="1">
      <alignment horizontal="center" vertical="center"/>
    </xf>
    <xf numFmtId="2" fontId="4" fillId="8" borderId="7" xfId="0" applyNumberFormat="1" applyFont="1" applyFill="1" applyBorder="1" applyAlignment="1">
      <alignment horizontal="center" vertical="center"/>
    </xf>
    <xf numFmtId="164" fontId="7" fillId="3" borderId="1" xfId="24" applyNumberFormat="1" applyFont="1" applyFill="1" applyBorder="1" applyAlignment="1" quotePrefix="1">
      <alignment horizontal="center" vertical="center"/>
    </xf>
    <xf numFmtId="164" fontId="7" fillId="4" borderId="1" xfId="24" applyNumberFormat="1" applyFont="1" applyFill="1" applyBorder="1" applyAlignment="1" quotePrefix="1">
      <alignment horizontal="center" vertical="center"/>
    </xf>
    <xf numFmtId="164" fontId="7" fillId="5" borderId="1" xfId="0" applyNumberFormat="1" applyFont="1" applyFill="1" applyBorder="1" applyAlignment="1">
      <alignment horizontal="center" vertical="center"/>
    </xf>
    <xf numFmtId="164" fontId="7" fillId="3" borderId="3" xfId="0" applyNumberFormat="1" applyFont="1" applyFill="1" applyBorder="1" applyAlignment="1">
      <alignment vertical="center"/>
    </xf>
    <xf numFmtId="9" fontId="7" fillId="4" borderId="1" xfId="24" applyNumberFormat="1" applyFont="1" applyFill="1" applyBorder="1" applyAlignment="1" quotePrefix="1">
      <alignment horizontal="center" vertical="center"/>
    </xf>
    <xf numFmtId="9" fontId="7" fillId="3" borderId="1" xfId="24" applyNumberFormat="1" applyFont="1" applyFill="1" applyBorder="1" applyAlignment="1" quotePrefix="1">
      <alignment horizontal="center" vertical="center"/>
    </xf>
    <xf numFmtId="2" fontId="24" fillId="0" borderId="6" xfId="0" applyNumberFormat="1" applyFont="1" applyBorder="1" applyAlignment="1">
      <alignment horizontal="center" vertical="center" wrapText="1"/>
    </xf>
    <xf numFmtId="165" fontId="7" fillId="5" borderId="1" xfId="24" applyNumberFormat="1" applyFont="1" applyFill="1" applyBorder="1" applyAlignment="1" quotePrefix="1">
      <alignment horizontal="center" vertical="center"/>
    </xf>
    <xf numFmtId="1" fontId="7" fillId="5" borderId="1" xfId="0" applyNumberFormat="1" applyFont="1" applyFill="1" applyBorder="1" applyAlignment="1" quotePrefix="1">
      <alignment horizontal="center" vertical="center"/>
    </xf>
    <xf numFmtId="9" fontId="9" fillId="4" borderId="1" xfId="24" applyFont="1" applyFill="1" applyBorder="1" applyAlignment="1">
      <alignment horizontal="center" vertical="center"/>
    </xf>
    <xf numFmtId="3" fontId="7" fillId="3" borderId="1" xfId="24" applyNumberFormat="1" applyFont="1" applyFill="1" applyBorder="1" applyAlignment="1" quotePrefix="1">
      <alignment horizontal="center" vertical="center"/>
    </xf>
    <xf numFmtId="168" fontId="7" fillId="3" borderId="1" xfId="17" applyNumberFormat="1" applyFont="1" applyFill="1" applyBorder="1" applyAlignment="1" quotePrefix="1">
      <alignment horizontal="center" vertical="center"/>
    </xf>
    <xf numFmtId="168" fontId="7" fillId="4" borderId="1" xfId="17" applyNumberFormat="1" applyFont="1" applyFill="1" applyBorder="1" applyAlignment="1">
      <alignment horizontal="center" vertical="center"/>
    </xf>
    <xf numFmtId="172" fontId="7" fillId="5" borderId="1" xfId="17" applyNumberFormat="1" applyFont="1" applyFill="1" applyBorder="1" applyAlignment="1" quotePrefix="1">
      <alignment horizontal="center" vertical="center"/>
    </xf>
    <xf numFmtId="9" fontId="7" fillId="3" borderId="1" xfId="17" applyNumberFormat="1" applyFont="1" applyFill="1" applyBorder="1" applyAlignment="1" quotePrefix="1">
      <alignment horizontal="center" vertical="center"/>
    </xf>
    <xf numFmtId="9" fontId="7" fillId="5" borderId="1" xfId="24" applyFont="1" applyFill="1" applyBorder="1" applyAlignment="1" quotePrefix="1">
      <alignment horizontal="center" vertical="center"/>
    </xf>
    <xf numFmtId="0" fontId="7" fillId="5" borderId="1" xfId="24" applyNumberFormat="1" applyFont="1" applyFill="1" applyBorder="1" applyAlignment="1">
      <alignment horizontal="center" vertical="center"/>
    </xf>
    <xf numFmtId="9" fontId="7" fillId="3" borderId="1" xfId="24" applyFont="1" applyFill="1" applyBorder="1" applyAlignment="1" quotePrefix="1">
      <alignment horizontal="center" vertical="center"/>
    </xf>
    <xf numFmtId="9" fontId="7" fillId="4" borderId="1" xfId="24" applyFont="1" applyFill="1" applyBorder="1" applyAlignment="1" quotePrefix="1">
      <alignment horizontal="center" vertical="center"/>
    </xf>
    <xf numFmtId="9" fontId="7" fillId="3" borderId="1" xfId="24" applyNumberFormat="1" applyFont="1" applyFill="1" applyBorder="1" applyAlignment="1">
      <alignment horizontal="center" vertical="center"/>
    </xf>
    <xf numFmtId="168" fontId="7" fillId="3" borderId="1" xfId="24" applyNumberFormat="1" applyFont="1" applyFill="1" applyBorder="1" applyAlignment="1">
      <alignment horizontal="center" vertical="center"/>
    </xf>
    <xf numFmtId="168" fontId="7" fillId="4" borderId="1" xfId="24" applyNumberFormat="1" applyFont="1" applyFill="1" applyBorder="1" applyAlignment="1">
      <alignment horizontal="center" vertical="center"/>
    </xf>
    <xf numFmtId="168" fontId="7" fillId="5" borderId="1" xfId="24" applyNumberFormat="1" applyFont="1" applyFill="1" applyBorder="1" applyAlignment="1">
      <alignment horizontal="center" vertical="center"/>
    </xf>
    <xf numFmtId="2" fontId="26" fillId="10" borderId="0" xfId="0" applyNumberFormat="1" applyFont="1" applyFill="1" applyBorder="1" applyAlignment="1">
      <alignment horizontal="center" vertical="center"/>
    </xf>
    <xf numFmtId="3" fontId="7" fillId="3" borderId="1" xfId="24" applyNumberFormat="1" applyFont="1" applyFill="1" applyBorder="1" applyAlignment="1">
      <alignment horizontal="right" vertical="center"/>
    </xf>
    <xf numFmtId="3" fontId="7" fillId="4" borderId="1" xfId="24" applyNumberFormat="1" applyFont="1" applyFill="1" applyBorder="1" applyAlignment="1">
      <alignment horizontal="right" vertical="center"/>
    </xf>
    <xf numFmtId="168" fontId="0" fillId="5" borderId="1" xfId="24" applyNumberFormat="1" applyFont="1" applyFill="1" applyBorder="1" applyAlignment="1">
      <alignment horizontal="right" vertical="center"/>
    </xf>
    <xf numFmtId="3" fontId="0" fillId="5" borderId="1" xfId="24" applyNumberFormat="1" applyFont="1" applyFill="1" applyBorder="1" applyAlignment="1">
      <alignment horizontal="right" vertical="center"/>
    </xf>
    <xf numFmtId="3" fontId="7" fillId="5" borderId="1" xfId="24" applyNumberFormat="1" applyFont="1" applyFill="1" applyBorder="1" applyAlignment="1" quotePrefix="1">
      <alignment horizontal="center" vertical="center"/>
    </xf>
    <xf numFmtId="179" fontId="7" fillId="4" borderId="1" xfId="24" applyNumberFormat="1" applyFont="1" applyFill="1" applyBorder="1" applyAlignment="1">
      <alignment horizontal="center" vertical="center"/>
    </xf>
    <xf numFmtId="171" fontId="9" fillId="3" borderId="1" xfId="17" applyNumberFormat="1" applyFont="1" applyFill="1" applyBorder="1" applyAlignment="1">
      <alignment horizontal="center" vertical="center"/>
    </xf>
    <xf numFmtId="3" fontId="9" fillId="4" borderId="1" xfId="24" applyNumberFormat="1" applyFont="1" applyFill="1" applyBorder="1" applyAlignment="1">
      <alignment horizontal="center" vertical="center"/>
    </xf>
    <xf numFmtId="0" fontId="7" fillId="5" borderId="1" xfId="24" applyNumberFormat="1" applyFont="1" applyFill="1" applyBorder="1" applyAlignment="1" quotePrefix="1">
      <alignment horizontal="center" vertical="center"/>
    </xf>
    <xf numFmtId="0" fontId="7" fillId="5" borderId="1" xfId="0" applyNumberFormat="1" applyFont="1" applyFill="1" applyBorder="1" applyAlignment="1" quotePrefix="1">
      <alignment horizontal="center" vertical="center"/>
    </xf>
    <xf numFmtId="179" fontId="7" fillId="3" borderId="1" xfId="24" applyNumberFormat="1" applyFont="1" applyFill="1" applyBorder="1" applyAlignment="1" quotePrefix="1">
      <alignment horizontal="center" vertical="center"/>
    </xf>
    <xf numFmtId="179" fontId="7" fillId="4" borderId="1" xfId="24" applyNumberFormat="1" applyFont="1" applyFill="1" applyBorder="1" applyAlignment="1" quotePrefix="1">
      <alignment horizontal="center" vertical="center"/>
    </xf>
    <xf numFmtId="179" fontId="7" fillId="3" borderId="1" xfId="24" applyNumberFormat="1" applyFont="1" applyFill="1" applyBorder="1" applyAlignment="1">
      <alignment horizontal="center" vertical="center"/>
    </xf>
    <xf numFmtId="0" fontId="0" fillId="0" borderId="0" xfId="0" applyFont="1" applyAlignment="1">
      <alignment horizontal="left" vertical="top" wrapText="1" indent="1"/>
    </xf>
    <xf numFmtId="9" fontId="7" fillId="4" borderId="3" xfId="24" applyFont="1" applyFill="1" applyBorder="1" applyAlignment="1">
      <alignment vertical="center"/>
    </xf>
    <xf numFmtId="9" fontId="7" fillId="5" borderId="3" xfId="24" applyFont="1" applyFill="1" applyBorder="1" applyAlignment="1">
      <alignment vertical="center"/>
    </xf>
    <xf numFmtId="9" fontId="7" fillId="4" borderId="1" xfId="24" applyFont="1" applyFill="1" applyBorder="1" applyAlignment="1">
      <alignment vertical="center"/>
    </xf>
    <xf numFmtId="9" fontId="7" fillId="5" borderId="1" xfId="24" applyFont="1" applyFill="1" applyBorder="1" applyAlignment="1">
      <alignment vertical="center"/>
    </xf>
    <xf numFmtId="9" fontId="9" fillId="5" borderId="1" xfId="24" applyFont="1" applyFill="1" applyBorder="1" applyAlignment="1">
      <alignment horizontal="center" vertical="center"/>
    </xf>
    <xf numFmtId="49" fontId="7" fillId="5" borderId="1" xfId="24" applyNumberFormat="1" applyFont="1" applyFill="1" applyBorder="1" applyAlignment="1" quotePrefix="1">
      <alignment horizontal="center"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4" xfId="0" applyBorder="1" applyAlignment="1">
      <alignment vertical="center"/>
    </xf>
    <xf numFmtId="0" fontId="0" fillId="0" borderId="4" xfId="0" applyFont="1" applyBorder="1" applyAlignment="1">
      <alignment vertical="top" wrapText="1"/>
    </xf>
    <xf numFmtId="0" fontId="0" fillId="0" borderId="0" xfId="0" applyFont="1" applyBorder="1" applyAlignment="1">
      <alignment vertical="top" wrapText="1"/>
    </xf>
    <xf numFmtId="37" fontId="7" fillId="5" borderId="1" xfId="15" applyNumberFormat="1" applyFont="1" applyFill="1" applyBorder="1" applyAlignment="1">
      <alignment vertical="center"/>
    </xf>
    <xf numFmtId="4" fontId="7" fillId="4" borderId="1" xfId="24"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3" fontId="7" fillId="5" borderId="1" xfId="24" applyNumberFormat="1" applyFont="1" applyFill="1" applyBorder="1" applyAlignment="1">
      <alignment horizontal="center" vertical="center"/>
    </xf>
    <xf numFmtId="3" fontId="12" fillId="5" borderId="1" xfId="24" applyNumberFormat="1" applyFont="1" applyFill="1" applyBorder="1" applyAlignment="1">
      <alignment horizontal="center" vertical="center"/>
    </xf>
    <xf numFmtId="165" fontId="12" fillId="5" borderId="1" xfId="24" applyNumberFormat="1" applyFont="1" applyFill="1" applyBorder="1" applyAlignment="1">
      <alignment horizontal="center" vertical="center"/>
    </xf>
    <xf numFmtId="0" fontId="0" fillId="0" borderId="0" xfId="0" applyFont="1" applyAlignment="1">
      <alignment horizontal="left" vertical="top" wrapText="1" indent="2"/>
    </xf>
    <xf numFmtId="165" fontId="12" fillId="5" borderId="1" xfId="24" applyNumberFormat="1" applyFont="1" applyFill="1" applyBorder="1" applyAlignment="1">
      <alignment vertical="center"/>
    </xf>
    <xf numFmtId="1" fontId="7" fillId="5" borderId="1" xfId="24" applyNumberFormat="1" applyFont="1" applyFill="1" applyBorder="1" applyAlignment="1" quotePrefix="1">
      <alignment horizontal="center" vertical="center"/>
    </xf>
    <xf numFmtId="0" fontId="0" fillId="0" borderId="0" xfId="0" applyNumberFormat="1" applyFont="1" applyAlignment="1">
      <alignment horizontal="left" vertical="top" wrapText="1"/>
    </xf>
    <xf numFmtId="9" fontId="7" fillId="5" borderId="1" xfId="24" applyNumberFormat="1" applyFont="1" applyFill="1" applyBorder="1" applyAlignment="1" quotePrefix="1">
      <alignment horizontal="center" vertical="center"/>
    </xf>
    <xf numFmtId="173" fontId="7" fillId="4" borderId="1" xfId="24" applyNumberFormat="1" applyFont="1" applyFill="1" applyBorder="1" applyAlignment="1">
      <alignment horizontal="center" vertical="center"/>
    </xf>
    <xf numFmtId="173" fontId="7" fillId="5" borderId="1" xfId="24" applyNumberFormat="1" applyFont="1" applyFill="1" applyBorder="1" applyAlignment="1">
      <alignment horizontal="center" vertical="center"/>
    </xf>
    <xf numFmtId="173" fontId="7" fillId="5" borderId="1" xfId="24" applyNumberFormat="1" applyFont="1" applyFill="1" applyBorder="1" applyAlignment="1" quotePrefix="1">
      <alignment horizontal="center" vertical="center"/>
    </xf>
    <xf numFmtId="0" fontId="5" fillId="2" borderId="2" xfId="0" applyFont="1" applyFill="1" applyBorder="1" applyAlignment="1">
      <alignment vertical="center"/>
    </xf>
    <xf numFmtId="0" fontId="4" fillId="2" borderId="8" xfId="0" applyFont="1" applyFill="1" applyBorder="1" applyAlignment="1">
      <alignment vertical="center"/>
    </xf>
    <xf numFmtId="2" fontId="4" fillId="0" borderId="7" xfId="0" applyNumberFormat="1" applyFont="1" applyFill="1" applyBorder="1" applyAlignment="1">
      <alignment horizontal="center" vertical="center"/>
    </xf>
    <xf numFmtId="167" fontId="7" fillId="4" borderId="1" xfId="24" applyNumberFormat="1" applyFont="1" applyFill="1" applyBorder="1" applyAlignment="1">
      <alignment horizontal="center" vertical="center"/>
    </xf>
    <xf numFmtId="3" fontId="7" fillId="5" borderId="1" xfId="0" applyNumberFormat="1" applyFont="1" applyFill="1" applyBorder="1" applyAlignment="1" quotePrefix="1">
      <alignment horizontal="center" vertical="center"/>
    </xf>
    <xf numFmtId="2" fontId="7" fillId="4" borderId="1" xfId="24" applyNumberFormat="1" applyFont="1" applyFill="1" applyBorder="1" applyAlignment="1">
      <alignment horizontal="center" vertical="center"/>
    </xf>
    <xf numFmtId="164" fontId="7" fillId="5" borderId="1" xfId="24" applyNumberFormat="1" applyFont="1" applyFill="1" applyBorder="1" applyAlignment="1" quotePrefix="1">
      <alignment horizontal="center" vertical="center"/>
    </xf>
    <xf numFmtId="164" fontId="7" fillId="5" borderId="1" xfId="0" applyNumberFormat="1" applyFont="1" applyFill="1" applyBorder="1" applyAlignment="1" quotePrefix="1">
      <alignment horizontal="center" vertical="center"/>
    </xf>
    <xf numFmtId="0" fontId="6" fillId="2" borderId="3" xfId="22" applyFont="1" applyFill="1" applyBorder="1" applyAlignment="1">
      <alignment horizontal="center" vertical="center"/>
      <protection/>
    </xf>
    <xf numFmtId="179" fontId="7" fillId="3" borderId="1" xfId="17" applyNumberFormat="1" applyFont="1" applyFill="1" applyBorder="1" applyAlignment="1" quotePrefix="1">
      <alignment horizontal="center" vertical="center"/>
    </xf>
    <xf numFmtId="164" fontId="7" fillId="4" borderId="1" xfId="0" applyNumberFormat="1" applyFont="1" applyFill="1" applyBorder="1" applyAlignment="1">
      <alignment vertical="center"/>
    </xf>
    <xf numFmtId="164" fontId="9" fillId="3" borderId="1" xfId="0" applyNumberFormat="1" applyFont="1" applyFill="1" applyBorder="1" applyAlignment="1">
      <alignment vertical="center"/>
    </xf>
    <xf numFmtId="0" fontId="0" fillId="0" borderId="14" xfId="0" applyBorder="1" applyAlignment="1">
      <alignment vertical="top"/>
    </xf>
    <xf numFmtId="2" fontId="24" fillId="0" borderId="5" xfId="22" applyNumberFormat="1" applyFont="1" applyBorder="1" applyAlignment="1" quotePrefix="1">
      <alignment horizontal="center" vertical="center" wrapText="1"/>
      <protection/>
    </xf>
    <xf numFmtId="0" fontId="7" fillId="3" borderId="1" xfId="22" applyFont="1" applyFill="1" applyBorder="1" applyAlignment="1">
      <alignment horizontal="right" vertical="center"/>
      <protection/>
    </xf>
    <xf numFmtId="164" fontId="26" fillId="6" borderId="13" xfId="0" applyNumberFormat="1"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Border="1" applyAlignment="1">
      <alignment vertical="center"/>
    </xf>
    <xf numFmtId="0" fontId="5" fillId="2" borderId="0" xfId="22" applyFont="1" applyFill="1" applyBorder="1" applyAlignment="1">
      <alignment vertical="center"/>
      <protection/>
    </xf>
    <xf numFmtId="0" fontId="4" fillId="2" borderId="0" xfId="22" applyFont="1" applyFill="1" applyBorder="1" applyAlignment="1">
      <alignment vertical="center"/>
      <protection/>
    </xf>
    <xf numFmtId="0" fontId="4" fillId="7" borderId="0" xfId="22" applyFont="1" applyFill="1" applyBorder="1" applyAlignment="1">
      <alignment vertical="center"/>
      <protection/>
    </xf>
    <xf numFmtId="0" fontId="4" fillId="0" borderId="0" xfId="0" applyFont="1" applyFill="1" applyBorder="1" applyAlignment="1">
      <alignment vertical="center"/>
    </xf>
    <xf numFmtId="0" fontId="0" fillId="0" borderId="0" xfId="0" applyFont="1" applyBorder="1" applyAlignment="1">
      <alignment wrapText="1"/>
    </xf>
    <xf numFmtId="179" fontId="7" fillId="4" borderId="1" xfId="0" applyNumberFormat="1" applyFont="1" applyFill="1" applyBorder="1" applyAlignment="1">
      <alignment horizontal="center" vertical="center"/>
    </xf>
    <xf numFmtId="1" fontId="7" fillId="4" borderId="1" xfId="21" applyNumberFormat="1" applyFont="1" applyFill="1" applyBorder="1" applyAlignment="1">
      <alignment horizontal="center" vertical="center"/>
      <protection/>
    </xf>
    <xf numFmtId="164" fontId="7" fillId="4" borderId="1" xfId="21" applyNumberFormat="1" applyFont="1" applyFill="1" applyBorder="1" applyAlignment="1">
      <alignment horizontal="center" vertical="center"/>
      <protection/>
    </xf>
    <xf numFmtId="9" fontId="7" fillId="4" borderId="1" xfId="0" applyNumberFormat="1" applyFont="1" applyFill="1" applyBorder="1" applyAlignment="1">
      <alignment horizontal="center" vertical="center"/>
    </xf>
    <xf numFmtId="9" fontId="7" fillId="4" borderId="1" xfId="21" applyNumberFormat="1" applyFont="1" applyFill="1" applyBorder="1" applyAlignment="1">
      <alignment horizontal="center" vertical="center"/>
      <protection/>
    </xf>
    <xf numFmtId="0" fontId="7" fillId="5" borderId="1" xfId="0" applyNumberFormat="1" applyFont="1" applyFill="1" applyBorder="1" applyAlignment="1">
      <alignment horizontal="center" vertical="center"/>
    </xf>
    <xf numFmtId="164" fontId="7" fillId="5" borderId="1" xfId="15" applyNumberFormat="1" applyFont="1" applyFill="1" applyBorder="1" applyAlignment="1">
      <alignment horizontal="center" vertical="center"/>
    </xf>
    <xf numFmtId="165" fontId="7" fillId="4" borderId="1" xfId="21" applyNumberFormat="1" applyFont="1" applyFill="1" applyBorder="1" applyAlignment="1">
      <alignment horizontal="center" vertical="center"/>
      <protection/>
    </xf>
    <xf numFmtId="0" fontId="5" fillId="2" borderId="15" xfId="22" applyFont="1" applyFill="1" applyBorder="1" applyAlignment="1">
      <alignment vertical="center"/>
      <protection/>
    </xf>
    <xf numFmtId="0" fontId="7" fillId="4" borderId="3" xfId="0" applyFont="1" applyFill="1" applyBorder="1" applyAlignment="1">
      <alignment horizontal="center" vertical="center"/>
    </xf>
    <xf numFmtId="165" fontId="7" fillId="5" borderId="1" xfId="21" applyNumberFormat="1" applyFont="1" applyFill="1" applyBorder="1" applyAlignment="1">
      <alignment horizontal="center" vertical="center"/>
      <protection/>
    </xf>
    <xf numFmtId="3" fontId="7" fillId="4" borderId="1" xfId="21" applyNumberFormat="1" applyFont="1" applyFill="1" applyBorder="1" applyAlignment="1">
      <alignment horizontal="center" vertical="center"/>
      <protection/>
    </xf>
    <xf numFmtId="3" fontId="7" fillId="5" borderId="1" xfId="21" applyNumberFormat="1" applyFont="1" applyFill="1" applyBorder="1" applyAlignment="1">
      <alignment horizontal="center" vertical="center"/>
      <protection/>
    </xf>
    <xf numFmtId="0" fontId="7" fillId="5" borderId="3" xfId="0" applyFont="1" applyFill="1" applyBorder="1" applyAlignment="1">
      <alignment horizontal="center" vertical="center"/>
    </xf>
    <xf numFmtId="165" fontId="7" fillId="4" borderId="3" xfId="22" applyNumberFormat="1" applyFont="1" applyFill="1" applyBorder="1" applyAlignment="1">
      <alignment horizontal="right" vertical="center"/>
      <protection/>
    </xf>
    <xf numFmtId="2" fontId="7" fillId="4" borderId="1" xfId="21" applyNumberFormat="1" applyFont="1" applyFill="1" applyBorder="1" applyAlignment="1">
      <alignment horizontal="center" vertical="center"/>
      <protection/>
    </xf>
    <xf numFmtId="0" fontId="16" fillId="4" borderId="1" xfId="21" applyFont="1" applyFill="1" applyBorder="1" applyAlignment="1">
      <alignment horizontal="center" vertical="center"/>
      <protection/>
    </xf>
    <xf numFmtId="165" fontId="16" fillId="4" borderId="1" xfId="23" applyNumberFormat="1" applyFont="1" applyFill="1" applyBorder="1" applyAlignment="1">
      <alignment horizontal="center" vertical="center"/>
    </xf>
    <xf numFmtId="181" fontId="7" fillId="3" borderId="1" xfId="0" applyNumberFormat="1" applyFont="1" applyFill="1" applyBorder="1" applyAlignment="1">
      <alignment horizontal="center" vertical="center"/>
    </xf>
    <xf numFmtId="165" fontId="7" fillId="3" borderId="1" xfId="21" applyNumberFormat="1" applyFont="1" applyFill="1" applyBorder="1" applyAlignment="1">
      <alignment horizontal="center" vertical="center"/>
      <protection/>
    </xf>
    <xf numFmtId="0" fontId="7" fillId="3" borderId="1" xfId="21" applyFont="1" applyFill="1" applyBorder="1" applyAlignment="1">
      <alignment horizontal="center" vertical="center"/>
      <protection/>
    </xf>
    <xf numFmtId="1" fontId="7" fillId="5" borderId="1" xfId="22" applyNumberFormat="1" applyFont="1" applyFill="1" applyBorder="1" applyAlignment="1">
      <alignment vertical="center"/>
      <protection/>
    </xf>
    <xf numFmtId="0" fontId="7" fillId="4" borderId="1" xfId="21" applyFont="1" applyFill="1" applyBorder="1" applyAlignment="1">
      <alignment horizontal="center" vertical="center"/>
      <protection/>
    </xf>
    <xf numFmtId="9" fontId="7" fillId="5" borderId="1" xfId="0" applyNumberFormat="1" applyFont="1" applyFill="1" applyBorder="1" applyAlignment="1">
      <alignment vertical="center"/>
    </xf>
    <xf numFmtId="0" fontId="12" fillId="0" borderId="0" xfId="0" applyFont="1" applyFill="1" applyBorder="1" applyAlignment="1">
      <alignment/>
    </xf>
    <xf numFmtId="3" fontId="9" fillId="5" borderId="1" xfId="24" applyNumberFormat="1" applyFont="1" applyFill="1" applyBorder="1" applyAlignment="1">
      <alignment horizontal="center" vertical="center"/>
    </xf>
    <xf numFmtId="165" fontId="9" fillId="4" borderId="1" xfId="0" applyNumberFormat="1" applyFont="1" applyFill="1" applyBorder="1" applyAlignment="1">
      <alignment horizontal="center" vertical="center"/>
    </xf>
    <xf numFmtId="165" fontId="7" fillId="3" borderId="1" xfId="0" applyNumberFormat="1" applyFont="1" applyFill="1" applyBorder="1" applyAlignment="1" quotePrefix="1">
      <alignment horizontal="center" vertical="center"/>
    </xf>
    <xf numFmtId="165" fontId="7" fillId="4" borderId="1" xfId="0" applyNumberFormat="1" applyFont="1" applyFill="1" applyBorder="1" applyAlignment="1" quotePrefix="1">
      <alignment horizontal="center" vertical="center"/>
    </xf>
    <xf numFmtId="164" fontId="7" fillId="3" borderId="1" xfId="22" applyNumberFormat="1" applyFont="1" applyFill="1" applyBorder="1" applyAlignment="1">
      <alignment horizontal="center" vertical="center"/>
      <protection/>
    </xf>
    <xf numFmtId="3" fontId="7" fillId="5" borderId="1" xfId="22" applyNumberFormat="1" applyFont="1" applyFill="1" applyBorder="1" applyAlignment="1" quotePrefix="1">
      <alignment horizontal="center" vertical="center"/>
      <protection/>
    </xf>
    <xf numFmtId="9" fontId="7" fillId="5" borderId="1" xfId="22" applyNumberFormat="1" applyFont="1" applyFill="1" applyBorder="1" applyAlignment="1" quotePrefix="1">
      <alignment horizontal="center" vertical="center"/>
      <protection/>
    </xf>
    <xf numFmtId="164" fontId="7" fillId="5" borderId="1" xfId="22" applyNumberFormat="1" applyFont="1" applyFill="1" applyBorder="1" applyAlignment="1">
      <alignment vertical="center"/>
      <protection/>
    </xf>
    <xf numFmtId="3" fontId="0" fillId="3" borderId="1" xfId="0" applyNumberFormat="1" applyFont="1" applyFill="1" applyBorder="1" applyAlignment="1">
      <alignment horizontal="center" vertical="center"/>
    </xf>
    <xf numFmtId="0" fontId="0" fillId="0" borderId="0" xfId="0" applyAlignment="1">
      <alignment wrapText="1"/>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7" xfId="0" applyFont="1" applyFill="1" applyBorder="1" applyAlignment="1">
      <alignment horizontal="center" vertical="center"/>
    </xf>
    <xf numFmtId="0" fontId="25" fillId="0" borderId="6" xfId="0" applyFont="1" applyBorder="1" applyAlignment="1">
      <alignment horizontal="left" vertical="center"/>
    </xf>
    <xf numFmtId="0" fontId="25" fillId="0" borderId="5" xfId="0" applyFont="1" applyBorder="1" applyAlignment="1">
      <alignment horizontal="left" vertical="center"/>
    </xf>
    <xf numFmtId="0" fontId="25" fillId="0" borderId="0" xfId="0" applyFont="1" applyBorder="1" applyAlignment="1">
      <alignment horizontal="left" vertical="center"/>
    </xf>
    <xf numFmtId="0" fontId="19" fillId="0" borderId="0" xfId="0" applyFont="1" applyAlignment="1">
      <alignment horizontal="center" vertical="top"/>
    </xf>
    <xf numFmtId="0" fontId="20" fillId="0" borderId="0" xfId="0" applyFont="1" applyAlignment="1">
      <alignment horizontal="center" vertical="top"/>
    </xf>
    <xf numFmtId="0" fontId="21" fillId="0" borderId="0" xfId="0" applyFont="1" applyAlignment="1">
      <alignment vertical="top"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xf>
    <xf numFmtId="0" fontId="0" fillId="0" borderId="4" xfId="0" applyBorder="1" applyAlignment="1">
      <alignment horizontal="left"/>
    </xf>
    <xf numFmtId="0" fontId="21" fillId="0" borderId="0" xfId="0" applyFont="1" applyAlignment="1">
      <alignment wrapText="1"/>
    </xf>
    <xf numFmtId="0" fontId="1" fillId="0" borderId="0" xfId="22" applyFont="1" applyBorder="1" applyAlignment="1">
      <alignment horizontal="left" vertical="center" wrapText="1"/>
      <protection/>
    </xf>
    <xf numFmtId="0" fontId="1" fillId="0" borderId="4" xfId="22" applyFont="1" applyBorder="1" applyAlignment="1">
      <alignment horizontal="left" vertical="center" wrapText="1"/>
      <protection/>
    </xf>
    <xf numFmtId="0" fontId="3" fillId="4" borderId="9" xfId="22" applyFont="1" applyFill="1" applyBorder="1" applyAlignment="1">
      <alignment horizontal="center" vertical="center"/>
      <protection/>
    </xf>
    <xf numFmtId="0" fontId="3" fillId="4" borderId="6" xfId="22" applyFont="1" applyFill="1" applyBorder="1" applyAlignment="1">
      <alignment horizontal="center" vertical="center"/>
      <protection/>
    </xf>
    <xf numFmtId="0" fontId="3" fillId="4" borderId="10" xfId="22" applyFont="1" applyFill="1" applyBorder="1" applyAlignment="1">
      <alignment horizontal="center" vertical="center"/>
      <protection/>
    </xf>
    <xf numFmtId="3" fontId="7" fillId="4" borderId="18" xfId="22" applyNumberFormat="1" applyFont="1" applyFill="1" applyBorder="1" applyAlignment="1">
      <alignment horizontal="center" vertical="center"/>
      <protection/>
    </xf>
    <xf numFmtId="3" fontId="7" fillId="4" borderId="0" xfId="22" applyNumberFormat="1" applyFont="1" applyFill="1" applyBorder="1" applyAlignment="1">
      <alignment horizontal="center" vertical="center"/>
      <protection/>
    </xf>
    <xf numFmtId="3" fontId="7" fillId="4" borderId="4" xfId="22" applyNumberFormat="1" applyFont="1" applyFill="1" applyBorder="1" applyAlignment="1">
      <alignment horizontal="center" vertical="center"/>
      <protection/>
    </xf>
    <xf numFmtId="0" fontId="21" fillId="0" borderId="0" xfId="22" applyFont="1" applyAlignment="1">
      <alignment vertical="center" wrapText="1"/>
      <protection/>
    </xf>
    <xf numFmtId="0" fontId="0" fillId="0" borderId="0" xfId="22" applyAlignment="1">
      <alignment vertical="center" wrapText="1"/>
      <protection/>
    </xf>
    <xf numFmtId="0" fontId="25" fillId="0" borderId="5" xfId="22" applyFont="1" applyBorder="1" applyAlignment="1">
      <alignment horizontal="left" vertical="center"/>
      <protection/>
    </xf>
    <xf numFmtId="0" fontId="25" fillId="0" borderId="0" xfId="22" applyFont="1" applyBorder="1" applyAlignment="1">
      <alignment horizontal="left" vertical="center"/>
      <protection/>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4" borderId="9" xfId="21" applyFont="1" applyFill="1" applyBorder="1" applyAlignment="1">
      <alignment horizontal="center" vertical="center"/>
      <protection/>
    </xf>
    <xf numFmtId="0" fontId="0" fillId="0" borderId="6" xfId="0" applyBorder="1" applyAlignment="1">
      <alignment horizontal="center" vertical="center"/>
    </xf>
    <xf numFmtId="0" fontId="0" fillId="0" borderId="10" xfId="0" applyBorder="1" applyAlignment="1">
      <alignment horizontal="center" vertical="center"/>
    </xf>
    <xf numFmtId="0" fontId="25" fillId="0" borderId="5" xfId="0" applyFont="1" applyBorder="1" applyAlignment="1">
      <alignment vertical="center"/>
    </xf>
    <xf numFmtId="0" fontId="21" fillId="0" borderId="0" xfId="0" applyFont="1" applyAlignment="1">
      <alignment vertical="center" wrapText="1"/>
    </xf>
    <xf numFmtId="0" fontId="0" fillId="0" borderId="0" xfId="0" applyAlignment="1">
      <alignment vertical="center" wrapText="1"/>
    </xf>
    <xf numFmtId="0" fontId="21" fillId="0" borderId="0" xfId="0" applyFont="1" applyAlignment="1" applyProtection="1">
      <alignment wrapText="1"/>
      <protection locked="0"/>
    </xf>
    <xf numFmtId="0" fontId="21" fillId="0" borderId="0" xfId="0" applyFont="1" applyAlignment="1" applyProtection="1">
      <alignment horizontal="left" vertical="top" wrapText="1"/>
      <protection locked="0"/>
    </xf>
    <xf numFmtId="0" fontId="19" fillId="0" borderId="0" xfId="21" applyFont="1" applyAlignment="1">
      <alignment horizontal="center"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Microsoft Excel found an error in the formula you entered. Do you want to accept the correction proposed below?&#10;&#10;|&#10;&#10;• To accept the correction, click Yes.&#10;• To close this message and correct the formula yourself, click No." xfId="21"/>
    <cellStyle name="Microsoft Excel found an error in the formula you entered. Do you want to accept the correction proposed below?&#10;&#10;|&#10;&#10;• To accept the correction, click Yes.&#10;• To close this message and correct the formula yourself, click No._TBB00CH3" xfId="22"/>
    <cellStyle name="Microsoft Excel found an error in the formula you entered. Do you want to accept the correction proposed below?&#10;&#10;|&#10;&#10;• To accept the correction, click Yes.&#10;• To close this message and correct the formula yourself, click No._TBB00CH3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2114550</xdr:colOff>
      <xdr:row>0</xdr:row>
      <xdr:rowOff>1428750</xdr:rowOff>
    </xdr:from>
    <xdr:to>
      <xdr:col>4</xdr:col>
      <xdr:colOff>152400</xdr:colOff>
      <xdr:row>0</xdr:row>
      <xdr:rowOff>3762375</xdr:rowOff>
    </xdr:to>
    <xdr:pic>
      <xdr:nvPicPr>
        <xdr:cNvPr id="1" name="Picture 1"/>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 name="Picture 2"/>
        <xdr:cNvPicPr preferRelativeResize="1">
          <a:picLocks noChangeAspect="1"/>
        </xdr:cNvPicPr>
      </xdr:nvPicPr>
      <xdr:blipFill>
        <a:blip r:embed="rId2"/>
        <a:stretch>
          <a:fillRect/>
        </a:stretch>
      </xdr:blipFill>
      <xdr:spPr>
        <a:xfrm>
          <a:off x="95250" y="7981950"/>
          <a:ext cx="285750" cy="30480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3" name="Picture 3"/>
        <xdr:cNvPicPr preferRelativeResize="1">
          <a:picLocks noChangeAspect="1"/>
        </xdr:cNvPicPr>
      </xdr:nvPicPr>
      <xdr:blipFill>
        <a:blip r:embed="rId2"/>
        <a:stretch>
          <a:fillRect/>
        </a:stretch>
      </xdr:blipFill>
      <xdr:spPr>
        <a:xfrm>
          <a:off x="95250" y="8277225"/>
          <a:ext cx="285750" cy="30480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4" name="Picture 4"/>
        <xdr:cNvPicPr preferRelativeResize="1">
          <a:picLocks noChangeAspect="1"/>
        </xdr:cNvPicPr>
      </xdr:nvPicPr>
      <xdr:blipFill>
        <a:blip r:embed="rId2"/>
        <a:stretch>
          <a:fillRect/>
        </a:stretch>
      </xdr:blipFill>
      <xdr:spPr>
        <a:xfrm>
          <a:off x="95250" y="8582025"/>
          <a:ext cx="285750" cy="30480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5" name="Picture 5"/>
        <xdr:cNvPicPr preferRelativeResize="1">
          <a:picLocks noChangeAspect="1"/>
        </xdr:cNvPicPr>
      </xdr:nvPicPr>
      <xdr:blipFill>
        <a:blip r:embed="rId2"/>
        <a:stretch>
          <a:fillRect/>
        </a:stretch>
      </xdr:blipFill>
      <xdr:spPr>
        <a:xfrm>
          <a:off x="95250" y="8886825"/>
          <a:ext cx="285750" cy="304800"/>
        </a:xfrm>
        <a:prstGeom prst="rect">
          <a:avLst/>
        </a:prstGeom>
        <a:noFill/>
        <a:ln w="9525" cmpd="sng">
          <a:noFill/>
        </a:ln>
      </xdr:spPr>
    </xdr:pic>
    <xdr:clientData/>
  </xdr:twoCellAnchor>
  <xdr:twoCellAnchor editAs="oneCell">
    <xdr:from>
      <xdr:col>0</xdr:col>
      <xdr:colOff>95250</xdr:colOff>
      <xdr:row>12</xdr:row>
      <xdr:rowOff>0</xdr:rowOff>
    </xdr:from>
    <xdr:to>
      <xdr:col>0</xdr:col>
      <xdr:colOff>381000</xdr:colOff>
      <xdr:row>12</xdr:row>
      <xdr:rowOff>285750</xdr:rowOff>
    </xdr:to>
    <xdr:pic>
      <xdr:nvPicPr>
        <xdr:cNvPr id="6" name="Picture 6"/>
        <xdr:cNvPicPr preferRelativeResize="1">
          <a:picLocks noChangeAspect="1"/>
        </xdr:cNvPicPr>
      </xdr:nvPicPr>
      <xdr:blipFill>
        <a:blip r:embed="rId2"/>
        <a:stretch>
          <a:fillRect/>
        </a:stretch>
      </xdr:blipFill>
      <xdr:spPr>
        <a:xfrm>
          <a:off x="95250" y="9191625"/>
          <a:ext cx="285750" cy="285750"/>
        </a:xfrm>
        <a:prstGeom prst="rect">
          <a:avLst/>
        </a:prstGeom>
        <a:noFill/>
        <a:ln w="9525" cmpd="sng">
          <a:noFill/>
        </a:ln>
      </xdr:spPr>
    </xdr:pic>
    <xdr:clientData/>
  </xdr:twoCellAnchor>
  <xdr:twoCellAnchor editAs="oneCell">
    <xdr:from>
      <xdr:col>0</xdr:col>
      <xdr:colOff>95250</xdr:colOff>
      <xdr:row>13</xdr:row>
      <xdr:rowOff>0</xdr:rowOff>
    </xdr:from>
    <xdr:to>
      <xdr:col>0</xdr:col>
      <xdr:colOff>381000</xdr:colOff>
      <xdr:row>14</xdr:row>
      <xdr:rowOff>0</xdr:rowOff>
    </xdr:to>
    <xdr:pic>
      <xdr:nvPicPr>
        <xdr:cNvPr id="7" name="Picture 7"/>
        <xdr:cNvPicPr preferRelativeResize="1">
          <a:picLocks noChangeAspect="1"/>
        </xdr:cNvPicPr>
      </xdr:nvPicPr>
      <xdr:blipFill>
        <a:blip r:embed="rId2"/>
        <a:stretch>
          <a:fillRect/>
        </a:stretch>
      </xdr:blipFill>
      <xdr:spPr>
        <a:xfrm>
          <a:off x="95250" y="9496425"/>
          <a:ext cx="285750" cy="304800"/>
        </a:xfrm>
        <a:prstGeom prst="rect">
          <a:avLst/>
        </a:prstGeom>
        <a:noFill/>
        <a:ln w="9525" cmpd="sng">
          <a:noFill/>
        </a:ln>
      </xdr:spPr>
    </xdr:pic>
    <xdr:clientData/>
  </xdr:twoCellAnchor>
  <xdr:twoCellAnchor editAs="oneCell">
    <xdr:from>
      <xdr:col>0</xdr:col>
      <xdr:colOff>95250</xdr:colOff>
      <xdr:row>14</xdr:row>
      <xdr:rowOff>0</xdr:rowOff>
    </xdr:from>
    <xdr:to>
      <xdr:col>0</xdr:col>
      <xdr:colOff>381000</xdr:colOff>
      <xdr:row>14</xdr:row>
      <xdr:rowOff>285750</xdr:rowOff>
    </xdr:to>
    <xdr:pic>
      <xdr:nvPicPr>
        <xdr:cNvPr id="8" name="Picture 8"/>
        <xdr:cNvPicPr preferRelativeResize="1">
          <a:picLocks noChangeAspect="1"/>
        </xdr:cNvPicPr>
      </xdr:nvPicPr>
      <xdr:blipFill>
        <a:blip r:embed="rId2"/>
        <a:stretch>
          <a:fillRect/>
        </a:stretch>
      </xdr:blipFill>
      <xdr:spPr>
        <a:xfrm>
          <a:off x="95250" y="9801225"/>
          <a:ext cx="285750" cy="285750"/>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9" name="Picture 9"/>
        <xdr:cNvPicPr preferRelativeResize="1">
          <a:picLocks noChangeAspect="1"/>
        </xdr:cNvPicPr>
      </xdr:nvPicPr>
      <xdr:blipFill>
        <a:blip r:embed="rId2"/>
        <a:stretch>
          <a:fillRect/>
        </a:stretch>
      </xdr:blipFill>
      <xdr:spPr>
        <a:xfrm>
          <a:off x="4629150" y="7981950"/>
          <a:ext cx="276225" cy="30480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10" name="Picture 10"/>
        <xdr:cNvPicPr preferRelativeResize="1">
          <a:picLocks noChangeAspect="1"/>
        </xdr:cNvPicPr>
      </xdr:nvPicPr>
      <xdr:blipFill>
        <a:blip r:embed="rId2"/>
        <a:stretch>
          <a:fillRect/>
        </a:stretch>
      </xdr:blipFill>
      <xdr:spPr>
        <a:xfrm>
          <a:off x="4629150" y="8286750"/>
          <a:ext cx="276225" cy="30480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11" name="Picture 11"/>
        <xdr:cNvPicPr preferRelativeResize="1">
          <a:picLocks noChangeAspect="1"/>
        </xdr:cNvPicPr>
      </xdr:nvPicPr>
      <xdr:blipFill>
        <a:blip r:embed="rId2"/>
        <a:stretch>
          <a:fillRect/>
        </a:stretch>
      </xdr:blipFill>
      <xdr:spPr>
        <a:xfrm>
          <a:off x="4629150" y="8591550"/>
          <a:ext cx="276225" cy="30480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12" name="Picture 12"/>
        <xdr:cNvPicPr preferRelativeResize="1">
          <a:picLocks noChangeAspect="1"/>
        </xdr:cNvPicPr>
      </xdr:nvPicPr>
      <xdr:blipFill>
        <a:blip r:embed="rId2"/>
        <a:stretch>
          <a:fillRect/>
        </a:stretch>
      </xdr:blipFill>
      <xdr:spPr>
        <a:xfrm>
          <a:off x="4629150" y="8896350"/>
          <a:ext cx="276225" cy="304800"/>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638175</xdr:colOff>
      <xdr:row>12</xdr:row>
      <xdr:rowOff>304800</xdr:rowOff>
    </xdr:to>
    <xdr:pic>
      <xdr:nvPicPr>
        <xdr:cNvPr id="13" name="Picture 13"/>
        <xdr:cNvPicPr preferRelativeResize="1">
          <a:picLocks noChangeAspect="1"/>
        </xdr:cNvPicPr>
      </xdr:nvPicPr>
      <xdr:blipFill>
        <a:blip r:embed="rId2"/>
        <a:stretch>
          <a:fillRect/>
        </a:stretch>
      </xdr:blipFill>
      <xdr:spPr>
        <a:xfrm>
          <a:off x="4629150" y="9201150"/>
          <a:ext cx="285750" cy="295275"/>
        </a:xfrm>
        <a:prstGeom prst="rect">
          <a:avLst/>
        </a:prstGeom>
        <a:noFill/>
        <a:ln w="9525" cmpd="sng">
          <a:noFill/>
        </a:ln>
      </xdr:spPr>
    </xdr:pic>
    <xdr:clientData/>
  </xdr:twoCellAnchor>
  <xdr:twoCellAnchor editAs="oneCell">
    <xdr:from>
      <xdr:col>3</xdr:col>
      <xdr:colOff>352425</xdr:colOff>
      <xdr:row>13</xdr:row>
      <xdr:rowOff>9525</xdr:rowOff>
    </xdr:from>
    <xdr:to>
      <xdr:col>3</xdr:col>
      <xdr:colOff>628650</xdr:colOff>
      <xdr:row>14</xdr:row>
      <xdr:rowOff>9525</xdr:rowOff>
    </xdr:to>
    <xdr:pic>
      <xdr:nvPicPr>
        <xdr:cNvPr id="14" name="Picture 14"/>
        <xdr:cNvPicPr preferRelativeResize="1">
          <a:picLocks noChangeAspect="1"/>
        </xdr:cNvPicPr>
      </xdr:nvPicPr>
      <xdr:blipFill>
        <a:blip r:embed="rId2"/>
        <a:stretch>
          <a:fillRect/>
        </a:stretch>
      </xdr:blipFill>
      <xdr:spPr>
        <a:xfrm>
          <a:off x="4629150" y="9505950"/>
          <a:ext cx="276225" cy="304800"/>
        </a:xfrm>
        <a:prstGeom prst="rect">
          <a:avLst/>
        </a:prstGeom>
        <a:noFill/>
        <a:ln w="9525" cmpd="sng">
          <a:noFill/>
        </a:ln>
      </xdr:spPr>
    </xdr:pic>
    <xdr:clientData/>
  </xdr:twoCellAnchor>
  <xdr:twoCellAnchor editAs="oneCell">
    <xdr:from>
      <xdr:col>3</xdr:col>
      <xdr:colOff>352425</xdr:colOff>
      <xdr:row>14</xdr:row>
      <xdr:rowOff>9525</xdr:rowOff>
    </xdr:from>
    <xdr:to>
      <xdr:col>3</xdr:col>
      <xdr:colOff>638175</xdr:colOff>
      <xdr:row>14</xdr:row>
      <xdr:rowOff>304800</xdr:rowOff>
    </xdr:to>
    <xdr:pic>
      <xdr:nvPicPr>
        <xdr:cNvPr id="15" name="Picture 15"/>
        <xdr:cNvPicPr preferRelativeResize="1">
          <a:picLocks noChangeAspect="1"/>
        </xdr:cNvPicPr>
      </xdr:nvPicPr>
      <xdr:blipFill>
        <a:blip r:embed="rId2"/>
        <a:stretch>
          <a:fillRect/>
        </a:stretch>
      </xdr:blipFill>
      <xdr:spPr>
        <a:xfrm>
          <a:off x="4629150" y="9810750"/>
          <a:ext cx="285750" cy="295275"/>
        </a:xfrm>
        <a:prstGeom prst="rect">
          <a:avLst/>
        </a:prstGeom>
        <a:noFill/>
        <a:ln w="9525" cmpd="sng">
          <a:noFill/>
        </a:ln>
      </xdr:spPr>
    </xdr:pic>
    <xdr:clientData/>
  </xdr:twoCellAnchor>
  <xdr:twoCellAnchor editAs="oneCell">
    <xdr:from>
      <xdr:col>2</xdr:col>
      <xdr:colOff>2114550</xdr:colOff>
      <xdr:row>0</xdr:row>
      <xdr:rowOff>1428750</xdr:rowOff>
    </xdr:from>
    <xdr:to>
      <xdr:col>4</xdr:col>
      <xdr:colOff>152400</xdr:colOff>
      <xdr:row>0</xdr:row>
      <xdr:rowOff>3762375</xdr:rowOff>
    </xdr:to>
    <xdr:pic>
      <xdr:nvPicPr>
        <xdr:cNvPr id="16" name="Picture 16"/>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17" name="Picture 17"/>
        <xdr:cNvPicPr preferRelativeResize="1">
          <a:picLocks noChangeAspect="1"/>
        </xdr:cNvPicPr>
      </xdr:nvPicPr>
      <xdr:blipFill>
        <a:blip r:embed="rId2"/>
        <a:stretch>
          <a:fillRect/>
        </a:stretch>
      </xdr:blipFill>
      <xdr:spPr>
        <a:xfrm>
          <a:off x="4629150" y="7981950"/>
          <a:ext cx="276225" cy="30480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18" name="Picture 18"/>
        <xdr:cNvPicPr preferRelativeResize="1">
          <a:picLocks noChangeAspect="1"/>
        </xdr:cNvPicPr>
      </xdr:nvPicPr>
      <xdr:blipFill>
        <a:blip r:embed="rId2"/>
        <a:stretch>
          <a:fillRect/>
        </a:stretch>
      </xdr:blipFill>
      <xdr:spPr>
        <a:xfrm>
          <a:off x="4629150" y="8286750"/>
          <a:ext cx="276225" cy="30480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19" name="Picture 19"/>
        <xdr:cNvPicPr preferRelativeResize="1">
          <a:picLocks noChangeAspect="1"/>
        </xdr:cNvPicPr>
      </xdr:nvPicPr>
      <xdr:blipFill>
        <a:blip r:embed="rId2"/>
        <a:stretch>
          <a:fillRect/>
        </a:stretch>
      </xdr:blipFill>
      <xdr:spPr>
        <a:xfrm>
          <a:off x="4629150" y="8591550"/>
          <a:ext cx="276225" cy="30480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20" name="Picture 20"/>
        <xdr:cNvPicPr preferRelativeResize="1">
          <a:picLocks noChangeAspect="1"/>
        </xdr:cNvPicPr>
      </xdr:nvPicPr>
      <xdr:blipFill>
        <a:blip r:embed="rId2"/>
        <a:stretch>
          <a:fillRect/>
        </a:stretch>
      </xdr:blipFill>
      <xdr:spPr>
        <a:xfrm>
          <a:off x="4629150" y="8896350"/>
          <a:ext cx="276225" cy="304800"/>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638175</xdr:colOff>
      <xdr:row>12</xdr:row>
      <xdr:rowOff>304800</xdr:rowOff>
    </xdr:to>
    <xdr:pic>
      <xdr:nvPicPr>
        <xdr:cNvPr id="21" name="Picture 21"/>
        <xdr:cNvPicPr preferRelativeResize="1">
          <a:picLocks noChangeAspect="1"/>
        </xdr:cNvPicPr>
      </xdr:nvPicPr>
      <xdr:blipFill>
        <a:blip r:embed="rId2"/>
        <a:stretch>
          <a:fillRect/>
        </a:stretch>
      </xdr:blipFill>
      <xdr:spPr>
        <a:xfrm>
          <a:off x="4629150" y="9201150"/>
          <a:ext cx="285750" cy="295275"/>
        </a:xfrm>
        <a:prstGeom prst="rect">
          <a:avLst/>
        </a:prstGeom>
        <a:noFill/>
        <a:ln w="9525" cmpd="sng">
          <a:noFill/>
        </a:ln>
      </xdr:spPr>
    </xdr:pic>
    <xdr:clientData/>
  </xdr:twoCellAnchor>
  <xdr:twoCellAnchor editAs="oneCell">
    <xdr:from>
      <xdr:col>3</xdr:col>
      <xdr:colOff>352425</xdr:colOff>
      <xdr:row>13</xdr:row>
      <xdr:rowOff>9525</xdr:rowOff>
    </xdr:from>
    <xdr:to>
      <xdr:col>3</xdr:col>
      <xdr:colOff>628650</xdr:colOff>
      <xdr:row>14</xdr:row>
      <xdr:rowOff>9525</xdr:rowOff>
    </xdr:to>
    <xdr:pic>
      <xdr:nvPicPr>
        <xdr:cNvPr id="22" name="Picture 22"/>
        <xdr:cNvPicPr preferRelativeResize="1">
          <a:picLocks noChangeAspect="1"/>
        </xdr:cNvPicPr>
      </xdr:nvPicPr>
      <xdr:blipFill>
        <a:blip r:embed="rId2"/>
        <a:stretch>
          <a:fillRect/>
        </a:stretch>
      </xdr:blipFill>
      <xdr:spPr>
        <a:xfrm>
          <a:off x="4629150" y="9505950"/>
          <a:ext cx="276225" cy="304800"/>
        </a:xfrm>
        <a:prstGeom prst="rect">
          <a:avLst/>
        </a:prstGeom>
        <a:noFill/>
        <a:ln w="9525" cmpd="sng">
          <a:noFill/>
        </a:ln>
      </xdr:spPr>
    </xdr:pic>
    <xdr:clientData/>
  </xdr:twoCellAnchor>
  <xdr:twoCellAnchor editAs="oneCell">
    <xdr:from>
      <xdr:col>3</xdr:col>
      <xdr:colOff>352425</xdr:colOff>
      <xdr:row>14</xdr:row>
      <xdr:rowOff>9525</xdr:rowOff>
    </xdr:from>
    <xdr:to>
      <xdr:col>3</xdr:col>
      <xdr:colOff>638175</xdr:colOff>
      <xdr:row>14</xdr:row>
      <xdr:rowOff>304800</xdr:rowOff>
    </xdr:to>
    <xdr:pic>
      <xdr:nvPicPr>
        <xdr:cNvPr id="23" name="Picture 23"/>
        <xdr:cNvPicPr preferRelativeResize="1">
          <a:picLocks noChangeAspect="1"/>
        </xdr:cNvPicPr>
      </xdr:nvPicPr>
      <xdr:blipFill>
        <a:blip r:embed="rId2"/>
        <a:stretch>
          <a:fillRect/>
        </a:stretch>
      </xdr:blipFill>
      <xdr:spPr>
        <a:xfrm>
          <a:off x="4629150" y="9810750"/>
          <a:ext cx="285750" cy="295275"/>
        </a:xfrm>
        <a:prstGeom prst="rect">
          <a:avLst/>
        </a:prstGeom>
        <a:noFill/>
        <a:ln w="9525" cmpd="sng">
          <a:noFill/>
        </a:ln>
      </xdr:spPr>
    </xdr:pic>
    <xdr:clientData/>
  </xdr:twoCellAnchor>
  <xdr:twoCellAnchor editAs="oneCell">
    <xdr:from>
      <xdr:col>2</xdr:col>
      <xdr:colOff>2114550</xdr:colOff>
      <xdr:row>0</xdr:row>
      <xdr:rowOff>1428750</xdr:rowOff>
    </xdr:from>
    <xdr:to>
      <xdr:col>4</xdr:col>
      <xdr:colOff>152400</xdr:colOff>
      <xdr:row>0</xdr:row>
      <xdr:rowOff>3762375</xdr:rowOff>
    </xdr:to>
    <xdr:pic>
      <xdr:nvPicPr>
        <xdr:cNvPr id="24" name="Picture 24"/>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5" name="Picture 25"/>
        <xdr:cNvPicPr preferRelativeResize="1">
          <a:picLocks noChangeAspect="1"/>
        </xdr:cNvPicPr>
      </xdr:nvPicPr>
      <xdr:blipFill>
        <a:blip r:embed="rId2"/>
        <a:stretch>
          <a:fillRect/>
        </a:stretch>
      </xdr:blipFill>
      <xdr:spPr>
        <a:xfrm>
          <a:off x="95250" y="7981950"/>
          <a:ext cx="285750" cy="30480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26" name="Picture 26"/>
        <xdr:cNvPicPr preferRelativeResize="1">
          <a:picLocks noChangeAspect="1"/>
        </xdr:cNvPicPr>
      </xdr:nvPicPr>
      <xdr:blipFill>
        <a:blip r:embed="rId2"/>
        <a:stretch>
          <a:fillRect/>
        </a:stretch>
      </xdr:blipFill>
      <xdr:spPr>
        <a:xfrm>
          <a:off x="95250" y="8277225"/>
          <a:ext cx="285750" cy="30480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27" name="Picture 27"/>
        <xdr:cNvPicPr preferRelativeResize="1">
          <a:picLocks noChangeAspect="1"/>
        </xdr:cNvPicPr>
      </xdr:nvPicPr>
      <xdr:blipFill>
        <a:blip r:embed="rId2"/>
        <a:stretch>
          <a:fillRect/>
        </a:stretch>
      </xdr:blipFill>
      <xdr:spPr>
        <a:xfrm>
          <a:off x="95250" y="8582025"/>
          <a:ext cx="285750" cy="30480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28" name="Picture 28"/>
        <xdr:cNvPicPr preferRelativeResize="1">
          <a:picLocks noChangeAspect="1"/>
        </xdr:cNvPicPr>
      </xdr:nvPicPr>
      <xdr:blipFill>
        <a:blip r:embed="rId2"/>
        <a:stretch>
          <a:fillRect/>
        </a:stretch>
      </xdr:blipFill>
      <xdr:spPr>
        <a:xfrm>
          <a:off x="95250" y="8886825"/>
          <a:ext cx="285750" cy="304800"/>
        </a:xfrm>
        <a:prstGeom prst="rect">
          <a:avLst/>
        </a:prstGeom>
        <a:noFill/>
        <a:ln w="9525" cmpd="sng">
          <a:noFill/>
        </a:ln>
      </xdr:spPr>
    </xdr:pic>
    <xdr:clientData/>
  </xdr:twoCellAnchor>
  <xdr:twoCellAnchor editAs="oneCell">
    <xdr:from>
      <xdr:col>0</xdr:col>
      <xdr:colOff>95250</xdr:colOff>
      <xdr:row>12</xdr:row>
      <xdr:rowOff>0</xdr:rowOff>
    </xdr:from>
    <xdr:to>
      <xdr:col>0</xdr:col>
      <xdr:colOff>381000</xdr:colOff>
      <xdr:row>12</xdr:row>
      <xdr:rowOff>285750</xdr:rowOff>
    </xdr:to>
    <xdr:pic>
      <xdr:nvPicPr>
        <xdr:cNvPr id="29" name="Picture 29"/>
        <xdr:cNvPicPr preferRelativeResize="1">
          <a:picLocks noChangeAspect="1"/>
        </xdr:cNvPicPr>
      </xdr:nvPicPr>
      <xdr:blipFill>
        <a:blip r:embed="rId2"/>
        <a:stretch>
          <a:fillRect/>
        </a:stretch>
      </xdr:blipFill>
      <xdr:spPr>
        <a:xfrm>
          <a:off x="95250" y="9191625"/>
          <a:ext cx="285750" cy="285750"/>
        </a:xfrm>
        <a:prstGeom prst="rect">
          <a:avLst/>
        </a:prstGeom>
        <a:noFill/>
        <a:ln w="9525" cmpd="sng">
          <a:noFill/>
        </a:ln>
      </xdr:spPr>
    </xdr:pic>
    <xdr:clientData/>
  </xdr:twoCellAnchor>
  <xdr:twoCellAnchor editAs="oneCell">
    <xdr:from>
      <xdr:col>0</xdr:col>
      <xdr:colOff>95250</xdr:colOff>
      <xdr:row>13</xdr:row>
      <xdr:rowOff>0</xdr:rowOff>
    </xdr:from>
    <xdr:to>
      <xdr:col>0</xdr:col>
      <xdr:colOff>381000</xdr:colOff>
      <xdr:row>14</xdr:row>
      <xdr:rowOff>0</xdr:rowOff>
    </xdr:to>
    <xdr:pic>
      <xdr:nvPicPr>
        <xdr:cNvPr id="30" name="Picture 30"/>
        <xdr:cNvPicPr preferRelativeResize="1">
          <a:picLocks noChangeAspect="1"/>
        </xdr:cNvPicPr>
      </xdr:nvPicPr>
      <xdr:blipFill>
        <a:blip r:embed="rId2"/>
        <a:stretch>
          <a:fillRect/>
        </a:stretch>
      </xdr:blipFill>
      <xdr:spPr>
        <a:xfrm>
          <a:off x="95250" y="9496425"/>
          <a:ext cx="285750" cy="304800"/>
        </a:xfrm>
        <a:prstGeom prst="rect">
          <a:avLst/>
        </a:prstGeom>
        <a:noFill/>
        <a:ln w="9525" cmpd="sng">
          <a:noFill/>
        </a:ln>
      </xdr:spPr>
    </xdr:pic>
    <xdr:clientData/>
  </xdr:twoCellAnchor>
  <xdr:twoCellAnchor editAs="oneCell">
    <xdr:from>
      <xdr:col>0</xdr:col>
      <xdr:colOff>95250</xdr:colOff>
      <xdr:row>14</xdr:row>
      <xdr:rowOff>0</xdr:rowOff>
    </xdr:from>
    <xdr:to>
      <xdr:col>0</xdr:col>
      <xdr:colOff>381000</xdr:colOff>
      <xdr:row>14</xdr:row>
      <xdr:rowOff>285750</xdr:rowOff>
    </xdr:to>
    <xdr:pic>
      <xdr:nvPicPr>
        <xdr:cNvPr id="31" name="Picture 31"/>
        <xdr:cNvPicPr preferRelativeResize="1">
          <a:picLocks noChangeAspect="1"/>
        </xdr:cNvPicPr>
      </xdr:nvPicPr>
      <xdr:blipFill>
        <a:blip r:embed="rId2"/>
        <a:stretch>
          <a:fillRect/>
        </a:stretch>
      </xdr:blipFill>
      <xdr:spPr>
        <a:xfrm>
          <a:off x="95250" y="9801225"/>
          <a:ext cx="285750" cy="285750"/>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32" name="Picture 32"/>
        <xdr:cNvPicPr preferRelativeResize="1">
          <a:picLocks noChangeAspect="1"/>
        </xdr:cNvPicPr>
      </xdr:nvPicPr>
      <xdr:blipFill>
        <a:blip r:embed="rId2"/>
        <a:stretch>
          <a:fillRect/>
        </a:stretch>
      </xdr:blipFill>
      <xdr:spPr>
        <a:xfrm>
          <a:off x="4629150" y="7981950"/>
          <a:ext cx="276225" cy="30480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33" name="Picture 33"/>
        <xdr:cNvPicPr preferRelativeResize="1">
          <a:picLocks noChangeAspect="1"/>
        </xdr:cNvPicPr>
      </xdr:nvPicPr>
      <xdr:blipFill>
        <a:blip r:embed="rId2"/>
        <a:stretch>
          <a:fillRect/>
        </a:stretch>
      </xdr:blipFill>
      <xdr:spPr>
        <a:xfrm>
          <a:off x="4629150" y="8286750"/>
          <a:ext cx="276225" cy="30480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34" name="Picture 34"/>
        <xdr:cNvPicPr preferRelativeResize="1">
          <a:picLocks noChangeAspect="1"/>
        </xdr:cNvPicPr>
      </xdr:nvPicPr>
      <xdr:blipFill>
        <a:blip r:embed="rId2"/>
        <a:stretch>
          <a:fillRect/>
        </a:stretch>
      </xdr:blipFill>
      <xdr:spPr>
        <a:xfrm>
          <a:off x="4629150" y="8591550"/>
          <a:ext cx="276225" cy="30480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35" name="Picture 35"/>
        <xdr:cNvPicPr preferRelativeResize="1">
          <a:picLocks noChangeAspect="1"/>
        </xdr:cNvPicPr>
      </xdr:nvPicPr>
      <xdr:blipFill>
        <a:blip r:embed="rId2"/>
        <a:stretch>
          <a:fillRect/>
        </a:stretch>
      </xdr:blipFill>
      <xdr:spPr>
        <a:xfrm>
          <a:off x="4629150" y="8896350"/>
          <a:ext cx="276225" cy="304800"/>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638175</xdr:colOff>
      <xdr:row>12</xdr:row>
      <xdr:rowOff>304800</xdr:rowOff>
    </xdr:to>
    <xdr:pic>
      <xdr:nvPicPr>
        <xdr:cNvPr id="36" name="Picture 36"/>
        <xdr:cNvPicPr preferRelativeResize="1">
          <a:picLocks noChangeAspect="1"/>
        </xdr:cNvPicPr>
      </xdr:nvPicPr>
      <xdr:blipFill>
        <a:blip r:embed="rId2"/>
        <a:stretch>
          <a:fillRect/>
        </a:stretch>
      </xdr:blipFill>
      <xdr:spPr>
        <a:xfrm>
          <a:off x="4629150" y="9201150"/>
          <a:ext cx="285750" cy="295275"/>
        </a:xfrm>
        <a:prstGeom prst="rect">
          <a:avLst/>
        </a:prstGeom>
        <a:noFill/>
        <a:ln w="9525" cmpd="sng">
          <a:noFill/>
        </a:ln>
      </xdr:spPr>
    </xdr:pic>
    <xdr:clientData/>
  </xdr:twoCellAnchor>
  <xdr:twoCellAnchor editAs="oneCell">
    <xdr:from>
      <xdr:col>3</xdr:col>
      <xdr:colOff>352425</xdr:colOff>
      <xdr:row>13</xdr:row>
      <xdr:rowOff>9525</xdr:rowOff>
    </xdr:from>
    <xdr:to>
      <xdr:col>3</xdr:col>
      <xdr:colOff>628650</xdr:colOff>
      <xdr:row>14</xdr:row>
      <xdr:rowOff>9525</xdr:rowOff>
    </xdr:to>
    <xdr:pic>
      <xdr:nvPicPr>
        <xdr:cNvPr id="37" name="Picture 37"/>
        <xdr:cNvPicPr preferRelativeResize="1">
          <a:picLocks noChangeAspect="1"/>
        </xdr:cNvPicPr>
      </xdr:nvPicPr>
      <xdr:blipFill>
        <a:blip r:embed="rId2"/>
        <a:stretch>
          <a:fillRect/>
        </a:stretch>
      </xdr:blipFill>
      <xdr:spPr>
        <a:xfrm>
          <a:off x="4629150" y="9505950"/>
          <a:ext cx="276225" cy="304800"/>
        </a:xfrm>
        <a:prstGeom prst="rect">
          <a:avLst/>
        </a:prstGeom>
        <a:noFill/>
        <a:ln w="9525" cmpd="sng">
          <a:noFill/>
        </a:ln>
      </xdr:spPr>
    </xdr:pic>
    <xdr:clientData/>
  </xdr:twoCellAnchor>
  <xdr:twoCellAnchor editAs="oneCell">
    <xdr:from>
      <xdr:col>3</xdr:col>
      <xdr:colOff>352425</xdr:colOff>
      <xdr:row>14</xdr:row>
      <xdr:rowOff>9525</xdr:rowOff>
    </xdr:from>
    <xdr:to>
      <xdr:col>3</xdr:col>
      <xdr:colOff>638175</xdr:colOff>
      <xdr:row>14</xdr:row>
      <xdr:rowOff>304800</xdr:rowOff>
    </xdr:to>
    <xdr:pic>
      <xdr:nvPicPr>
        <xdr:cNvPr id="38" name="Picture 38"/>
        <xdr:cNvPicPr preferRelativeResize="1">
          <a:picLocks noChangeAspect="1"/>
        </xdr:cNvPicPr>
      </xdr:nvPicPr>
      <xdr:blipFill>
        <a:blip r:embed="rId2"/>
        <a:stretch>
          <a:fillRect/>
        </a:stretch>
      </xdr:blipFill>
      <xdr:spPr>
        <a:xfrm>
          <a:off x="4629150" y="9810750"/>
          <a:ext cx="285750" cy="295275"/>
        </a:xfrm>
        <a:prstGeom prst="rect">
          <a:avLst/>
        </a:prstGeom>
        <a:noFill/>
        <a:ln w="9525" cmpd="sng">
          <a:noFill/>
        </a:ln>
      </xdr:spPr>
    </xdr:pic>
    <xdr:clientData/>
  </xdr:twoCellAnchor>
  <xdr:twoCellAnchor editAs="oneCell">
    <xdr:from>
      <xdr:col>2</xdr:col>
      <xdr:colOff>2114550</xdr:colOff>
      <xdr:row>0</xdr:row>
      <xdr:rowOff>1428750</xdr:rowOff>
    </xdr:from>
    <xdr:to>
      <xdr:col>4</xdr:col>
      <xdr:colOff>152400</xdr:colOff>
      <xdr:row>0</xdr:row>
      <xdr:rowOff>3762375</xdr:rowOff>
    </xdr:to>
    <xdr:pic>
      <xdr:nvPicPr>
        <xdr:cNvPr id="39" name="Picture 39"/>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40" name="Picture 40"/>
        <xdr:cNvPicPr preferRelativeResize="1">
          <a:picLocks noChangeAspect="1"/>
        </xdr:cNvPicPr>
      </xdr:nvPicPr>
      <xdr:blipFill>
        <a:blip r:embed="rId2"/>
        <a:stretch>
          <a:fillRect/>
        </a:stretch>
      </xdr:blipFill>
      <xdr:spPr>
        <a:xfrm>
          <a:off x="4629150" y="7981950"/>
          <a:ext cx="276225" cy="30480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41" name="Picture 41"/>
        <xdr:cNvPicPr preferRelativeResize="1">
          <a:picLocks noChangeAspect="1"/>
        </xdr:cNvPicPr>
      </xdr:nvPicPr>
      <xdr:blipFill>
        <a:blip r:embed="rId2"/>
        <a:stretch>
          <a:fillRect/>
        </a:stretch>
      </xdr:blipFill>
      <xdr:spPr>
        <a:xfrm>
          <a:off x="4629150" y="8286750"/>
          <a:ext cx="276225" cy="30480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42" name="Picture 42"/>
        <xdr:cNvPicPr preferRelativeResize="1">
          <a:picLocks noChangeAspect="1"/>
        </xdr:cNvPicPr>
      </xdr:nvPicPr>
      <xdr:blipFill>
        <a:blip r:embed="rId2"/>
        <a:stretch>
          <a:fillRect/>
        </a:stretch>
      </xdr:blipFill>
      <xdr:spPr>
        <a:xfrm>
          <a:off x="4629150" y="8591550"/>
          <a:ext cx="276225" cy="30480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43" name="Picture 43"/>
        <xdr:cNvPicPr preferRelativeResize="1">
          <a:picLocks noChangeAspect="1"/>
        </xdr:cNvPicPr>
      </xdr:nvPicPr>
      <xdr:blipFill>
        <a:blip r:embed="rId2"/>
        <a:stretch>
          <a:fillRect/>
        </a:stretch>
      </xdr:blipFill>
      <xdr:spPr>
        <a:xfrm>
          <a:off x="4629150" y="8896350"/>
          <a:ext cx="276225" cy="304800"/>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638175</xdr:colOff>
      <xdr:row>12</xdr:row>
      <xdr:rowOff>304800</xdr:rowOff>
    </xdr:to>
    <xdr:pic>
      <xdr:nvPicPr>
        <xdr:cNvPr id="44" name="Picture 44"/>
        <xdr:cNvPicPr preferRelativeResize="1">
          <a:picLocks noChangeAspect="1"/>
        </xdr:cNvPicPr>
      </xdr:nvPicPr>
      <xdr:blipFill>
        <a:blip r:embed="rId2"/>
        <a:stretch>
          <a:fillRect/>
        </a:stretch>
      </xdr:blipFill>
      <xdr:spPr>
        <a:xfrm>
          <a:off x="4629150" y="9201150"/>
          <a:ext cx="285750" cy="295275"/>
        </a:xfrm>
        <a:prstGeom prst="rect">
          <a:avLst/>
        </a:prstGeom>
        <a:noFill/>
        <a:ln w="9525" cmpd="sng">
          <a:noFill/>
        </a:ln>
      </xdr:spPr>
    </xdr:pic>
    <xdr:clientData/>
  </xdr:twoCellAnchor>
  <xdr:twoCellAnchor editAs="oneCell">
    <xdr:from>
      <xdr:col>3</xdr:col>
      <xdr:colOff>352425</xdr:colOff>
      <xdr:row>13</xdr:row>
      <xdr:rowOff>9525</xdr:rowOff>
    </xdr:from>
    <xdr:to>
      <xdr:col>3</xdr:col>
      <xdr:colOff>628650</xdr:colOff>
      <xdr:row>14</xdr:row>
      <xdr:rowOff>9525</xdr:rowOff>
    </xdr:to>
    <xdr:pic>
      <xdr:nvPicPr>
        <xdr:cNvPr id="45" name="Picture 45"/>
        <xdr:cNvPicPr preferRelativeResize="1">
          <a:picLocks noChangeAspect="1"/>
        </xdr:cNvPicPr>
      </xdr:nvPicPr>
      <xdr:blipFill>
        <a:blip r:embed="rId2"/>
        <a:stretch>
          <a:fillRect/>
        </a:stretch>
      </xdr:blipFill>
      <xdr:spPr>
        <a:xfrm>
          <a:off x="4629150" y="9505950"/>
          <a:ext cx="276225" cy="304800"/>
        </a:xfrm>
        <a:prstGeom prst="rect">
          <a:avLst/>
        </a:prstGeom>
        <a:noFill/>
        <a:ln w="9525" cmpd="sng">
          <a:noFill/>
        </a:ln>
      </xdr:spPr>
    </xdr:pic>
    <xdr:clientData/>
  </xdr:twoCellAnchor>
  <xdr:twoCellAnchor editAs="oneCell">
    <xdr:from>
      <xdr:col>3</xdr:col>
      <xdr:colOff>352425</xdr:colOff>
      <xdr:row>14</xdr:row>
      <xdr:rowOff>9525</xdr:rowOff>
    </xdr:from>
    <xdr:to>
      <xdr:col>3</xdr:col>
      <xdr:colOff>638175</xdr:colOff>
      <xdr:row>14</xdr:row>
      <xdr:rowOff>304800</xdr:rowOff>
    </xdr:to>
    <xdr:pic>
      <xdr:nvPicPr>
        <xdr:cNvPr id="46" name="Picture 46"/>
        <xdr:cNvPicPr preferRelativeResize="1">
          <a:picLocks noChangeAspect="1"/>
        </xdr:cNvPicPr>
      </xdr:nvPicPr>
      <xdr:blipFill>
        <a:blip r:embed="rId2"/>
        <a:stretch>
          <a:fillRect/>
        </a:stretch>
      </xdr:blipFill>
      <xdr:spPr>
        <a:xfrm>
          <a:off x="4629150" y="9810750"/>
          <a:ext cx="285750" cy="295275"/>
        </a:xfrm>
        <a:prstGeom prst="rect">
          <a:avLst/>
        </a:prstGeom>
        <a:noFill/>
        <a:ln w="9525" cmpd="sng">
          <a:noFill/>
        </a:ln>
      </xdr:spPr>
    </xdr:pic>
    <xdr:clientData/>
  </xdr:twoCellAnchor>
  <xdr:twoCellAnchor editAs="oneCell">
    <xdr:from>
      <xdr:col>2</xdr:col>
      <xdr:colOff>2114550</xdr:colOff>
      <xdr:row>0</xdr:row>
      <xdr:rowOff>1428750</xdr:rowOff>
    </xdr:from>
    <xdr:to>
      <xdr:col>4</xdr:col>
      <xdr:colOff>152400</xdr:colOff>
      <xdr:row>0</xdr:row>
      <xdr:rowOff>3762375</xdr:rowOff>
    </xdr:to>
    <xdr:pic>
      <xdr:nvPicPr>
        <xdr:cNvPr id="47" name="Picture 47"/>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48" name="Picture 48"/>
        <xdr:cNvPicPr preferRelativeResize="1">
          <a:picLocks noChangeAspect="1"/>
        </xdr:cNvPicPr>
      </xdr:nvPicPr>
      <xdr:blipFill>
        <a:blip r:embed="rId2"/>
        <a:stretch>
          <a:fillRect/>
        </a:stretch>
      </xdr:blipFill>
      <xdr:spPr>
        <a:xfrm>
          <a:off x="95250" y="7981950"/>
          <a:ext cx="285750" cy="30480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49" name="Picture 49"/>
        <xdr:cNvPicPr preferRelativeResize="1">
          <a:picLocks noChangeAspect="1"/>
        </xdr:cNvPicPr>
      </xdr:nvPicPr>
      <xdr:blipFill>
        <a:blip r:embed="rId2"/>
        <a:stretch>
          <a:fillRect/>
        </a:stretch>
      </xdr:blipFill>
      <xdr:spPr>
        <a:xfrm>
          <a:off x="95250" y="8277225"/>
          <a:ext cx="285750" cy="30480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50" name="Picture 50"/>
        <xdr:cNvPicPr preferRelativeResize="1">
          <a:picLocks noChangeAspect="1"/>
        </xdr:cNvPicPr>
      </xdr:nvPicPr>
      <xdr:blipFill>
        <a:blip r:embed="rId2"/>
        <a:stretch>
          <a:fillRect/>
        </a:stretch>
      </xdr:blipFill>
      <xdr:spPr>
        <a:xfrm>
          <a:off x="95250" y="8582025"/>
          <a:ext cx="285750" cy="30480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51" name="Picture 51"/>
        <xdr:cNvPicPr preferRelativeResize="1">
          <a:picLocks noChangeAspect="1"/>
        </xdr:cNvPicPr>
      </xdr:nvPicPr>
      <xdr:blipFill>
        <a:blip r:embed="rId2"/>
        <a:stretch>
          <a:fillRect/>
        </a:stretch>
      </xdr:blipFill>
      <xdr:spPr>
        <a:xfrm>
          <a:off x="95250" y="8886825"/>
          <a:ext cx="285750" cy="304800"/>
        </a:xfrm>
        <a:prstGeom prst="rect">
          <a:avLst/>
        </a:prstGeom>
        <a:noFill/>
        <a:ln w="9525" cmpd="sng">
          <a:noFill/>
        </a:ln>
      </xdr:spPr>
    </xdr:pic>
    <xdr:clientData/>
  </xdr:twoCellAnchor>
  <xdr:twoCellAnchor editAs="oneCell">
    <xdr:from>
      <xdr:col>0</xdr:col>
      <xdr:colOff>95250</xdr:colOff>
      <xdr:row>12</xdr:row>
      <xdr:rowOff>0</xdr:rowOff>
    </xdr:from>
    <xdr:to>
      <xdr:col>0</xdr:col>
      <xdr:colOff>381000</xdr:colOff>
      <xdr:row>12</xdr:row>
      <xdr:rowOff>285750</xdr:rowOff>
    </xdr:to>
    <xdr:pic>
      <xdr:nvPicPr>
        <xdr:cNvPr id="52" name="Picture 52"/>
        <xdr:cNvPicPr preferRelativeResize="1">
          <a:picLocks noChangeAspect="1"/>
        </xdr:cNvPicPr>
      </xdr:nvPicPr>
      <xdr:blipFill>
        <a:blip r:embed="rId2"/>
        <a:stretch>
          <a:fillRect/>
        </a:stretch>
      </xdr:blipFill>
      <xdr:spPr>
        <a:xfrm>
          <a:off x="95250" y="9191625"/>
          <a:ext cx="285750" cy="285750"/>
        </a:xfrm>
        <a:prstGeom prst="rect">
          <a:avLst/>
        </a:prstGeom>
        <a:noFill/>
        <a:ln w="9525" cmpd="sng">
          <a:noFill/>
        </a:ln>
      </xdr:spPr>
    </xdr:pic>
    <xdr:clientData/>
  </xdr:twoCellAnchor>
  <xdr:twoCellAnchor editAs="oneCell">
    <xdr:from>
      <xdr:col>0</xdr:col>
      <xdr:colOff>95250</xdr:colOff>
      <xdr:row>13</xdr:row>
      <xdr:rowOff>0</xdr:rowOff>
    </xdr:from>
    <xdr:to>
      <xdr:col>0</xdr:col>
      <xdr:colOff>381000</xdr:colOff>
      <xdr:row>14</xdr:row>
      <xdr:rowOff>0</xdr:rowOff>
    </xdr:to>
    <xdr:pic>
      <xdr:nvPicPr>
        <xdr:cNvPr id="53" name="Picture 53"/>
        <xdr:cNvPicPr preferRelativeResize="1">
          <a:picLocks noChangeAspect="1"/>
        </xdr:cNvPicPr>
      </xdr:nvPicPr>
      <xdr:blipFill>
        <a:blip r:embed="rId2"/>
        <a:stretch>
          <a:fillRect/>
        </a:stretch>
      </xdr:blipFill>
      <xdr:spPr>
        <a:xfrm>
          <a:off x="95250" y="9496425"/>
          <a:ext cx="285750" cy="304800"/>
        </a:xfrm>
        <a:prstGeom prst="rect">
          <a:avLst/>
        </a:prstGeom>
        <a:noFill/>
        <a:ln w="9525" cmpd="sng">
          <a:noFill/>
        </a:ln>
      </xdr:spPr>
    </xdr:pic>
    <xdr:clientData/>
  </xdr:twoCellAnchor>
  <xdr:twoCellAnchor editAs="oneCell">
    <xdr:from>
      <xdr:col>0</xdr:col>
      <xdr:colOff>95250</xdr:colOff>
      <xdr:row>14</xdr:row>
      <xdr:rowOff>0</xdr:rowOff>
    </xdr:from>
    <xdr:to>
      <xdr:col>0</xdr:col>
      <xdr:colOff>381000</xdr:colOff>
      <xdr:row>14</xdr:row>
      <xdr:rowOff>285750</xdr:rowOff>
    </xdr:to>
    <xdr:pic>
      <xdr:nvPicPr>
        <xdr:cNvPr id="54" name="Picture 54"/>
        <xdr:cNvPicPr preferRelativeResize="1">
          <a:picLocks noChangeAspect="1"/>
        </xdr:cNvPicPr>
      </xdr:nvPicPr>
      <xdr:blipFill>
        <a:blip r:embed="rId2"/>
        <a:stretch>
          <a:fillRect/>
        </a:stretch>
      </xdr:blipFill>
      <xdr:spPr>
        <a:xfrm>
          <a:off x="95250" y="9801225"/>
          <a:ext cx="285750" cy="285750"/>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55" name="Picture 55"/>
        <xdr:cNvPicPr preferRelativeResize="1">
          <a:picLocks noChangeAspect="1"/>
        </xdr:cNvPicPr>
      </xdr:nvPicPr>
      <xdr:blipFill>
        <a:blip r:embed="rId2"/>
        <a:stretch>
          <a:fillRect/>
        </a:stretch>
      </xdr:blipFill>
      <xdr:spPr>
        <a:xfrm>
          <a:off x="4629150" y="7981950"/>
          <a:ext cx="276225" cy="30480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56" name="Picture 56"/>
        <xdr:cNvPicPr preferRelativeResize="1">
          <a:picLocks noChangeAspect="1"/>
        </xdr:cNvPicPr>
      </xdr:nvPicPr>
      <xdr:blipFill>
        <a:blip r:embed="rId2"/>
        <a:stretch>
          <a:fillRect/>
        </a:stretch>
      </xdr:blipFill>
      <xdr:spPr>
        <a:xfrm>
          <a:off x="4629150" y="8286750"/>
          <a:ext cx="276225" cy="30480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57" name="Picture 57"/>
        <xdr:cNvPicPr preferRelativeResize="1">
          <a:picLocks noChangeAspect="1"/>
        </xdr:cNvPicPr>
      </xdr:nvPicPr>
      <xdr:blipFill>
        <a:blip r:embed="rId2"/>
        <a:stretch>
          <a:fillRect/>
        </a:stretch>
      </xdr:blipFill>
      <xdr:spPr>
        <a:xfrm>
          <a:off x="4629150" y="8591550"/>
          <a:ext cx="276225" cy="30480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58" name="Picture 58"/>
        <xdr:cNvPicPr preferRelativeResize="1">
          <a:picLocks noChangeAspect="1"/>
        </xdr:cNvPicPr>
      </xdr:nvPicPr>
      <xdr:blipFill>
        <a:blip r:embed="rId2"/>
        <a:stretch>
          <a:fillRect/>
        </a:stretch>
      </xdr:blipFill>
      <xdr:spPr>
        <a:xfrm>
          <a:off x="4629150" y="8896350"/>
          <a:ext cx="276225" cy="304800"/>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638175</xdr:colOff>
      <xdr:row>12</xdr:row>
      <xdr:rowOff>304800</xdr:rowOff>
    </xdr:to>
    <xdr:pic>
      <xdr:nvPicPr>
        <xdr:cNvPr id="59" name="Picture 59"/>
        <xdr:cNvPicPr preferRelativeResize="1">
          <a:picLocks noChangeAspect="1"/>
        </xdr:cNvPicPr>
      </xdr:nvPicPr>
      <xdr:blipFill>
        <a:blip r:embed="rId2"/>
        <a:stretch>
          <a:fillRect/>
        </a:stretch>
      </xdr:blipFill>
      <xdr:spPr>
        <a:xfrm>
          <a:off x="4629150" y="9201150"/>
          <a:ext cx="285750" cy="295275"/>
        </a:xfrm>
        <a:prstGeom prst="rect">
          <a:avLst/>
        </a:prstGeom>
        <a:noFill/>
        <a:ln w="9525" cmpd="sng">
          <a:noFill/>
        </a:ln>
      </xdr:spPr>
    </xdr:pic>
    <xdr:clientData/>
  </xdr:twoCellAnchor>
  <xdr:twoCellAnchor editAs="oneCell">
    <xdr:from>
      <xdr:col>3</xdr:col>
      <xdr:colOff>352425</xdr:colOff>
      <xdr:row>13</xdr:row>
      <xdr:rowOff>9525</xdr:rowOff>
    </xdr:from>
    <xdr:to>
      <xdr:col>3</xdr:col>
      <xdr:colOff>628650</xdr:colOff>
      <xdr:row>14</xdr:row>
      <xdr:rowOff>9525</xdr:rowOff>
    </xdr:to>
    <xdr:pic>
      <xdr:nvPicPr>
        <xdr:cNvPr id="60" name="Picture 60"/>
        <xdr:cNvPicPr preferRelativeResize="1">
          <a:picLocks noChangeAspect="1"/>
        </xdr:cNvPicPr>
      </xdr:nvPicPr>
      <xdr:blipFill>
        <a:blip r:embed="rId2"/>
        <a:stretch>
          <a:fillRect/>
        </a:stretch>
      </xdr:blipFill>
      <xdr:spPr>
        <a:xfrm>
          <a:off x="4629150" y="9505950"/>
          <a:ext cx="276225" cy="304800"/>
        </a:xfrm>
        <a:prstGeom prst="rect">
          <a:avLst/>
        </a:prstGeom>
        <a:noFill/>
        <a:ln w="9525" cmpd="sng">
          <a:noFill/>
        </a:ln>
      </xdr:spPr>
    </xdr:pic>
    <xdr:clientData/>
  </xdr:twoCellAnchor>
  <xdr:twoCellAnchor editAs="oneCell">
    <xdr:from>
      <xdr:col>3</xdr:col>
      <xdr:colOff>352425</xdr:colOff>
      <xdr:row>14</xdr:row>
      <xdr:rowOff>9525</xdr:rowOff>
    </xdr:from>
    <xdr:to>
      <xdr:col>3</xdr:col>
      <xdr:colOff>638175</xdr:colOff>
      <xdr:row>14</xdr:row>
      <xdr:rowOff>304800</xdr:rowOff>
    </xdr:to>
    <xdr:pic>
      <xdr:nvPicPr>
        <xdr:cNvPr id="61" name="Picture 61"/>
        <xdr:cNvPicPr preferRelativeResize="1">
          <a:picLocks noChangeAspect="1"/>
        </xdr:cNvPicPr>
      </xdr:nvPicPr>
      <xdr:blipFill>
        <a:blip r:embed="rId2"/>
        <a:stretch>
          <a:fillRect/>
        </a:stretch>
      </xdr:blipFill>
      <xdr:spPr>
        <a:xfrm>
          <a:off x="4629150" y="9810750"/>
          <a:ext cx="285750" cy="295275"/>
        </a:xfrm>
        <a:prstGeom prst="rect">
          <a:avLst/>
        </a:prstGeom>
        <a:noFill/>
        <a:ln w="9525" cmpd="sng">
          <a:noFill/>
        </a:ln>
      </xdr:spPr>
    </xdr:pic>
    <xdr:clientData/>
  </xdr:twoCellAnchor>
  <xdr:twoCellAnchor editAs="oneCell">
    <xdr:from>
      <xdr:col>2</xdr:col>
      <xdr:colOff>2114550</xdr:colOff>
      <xdr:row>0</xdr:row>
      <xdr:rowOff>1428750</xdr:rowOff>
    </xdr:from>
    <xdr:to>
      <xdr:col>4</xdr:col>
      <xdr:colOff>152400</xdr:colOff>
      <xdr:row>0</xdr:row>
      <xdr:rowOff>3762375</xdr:rowOff>
    </xdr:to>
    <xdr:pic>
      <xdr:nvPicPr>
        <xdr:cNvPr id="62" name="Picture 62"/>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63" name="Picture 63"/>
        <xdr:cNvPicPr preferRelativeResize="1">
          <a:picLocks noChangeAspect="1"/>
        </xdr:cNvPicPr>
      </xdr:nvPicPr>
      <xdr:blipFill>
        <a:blip r:embed="rId2"/>
        <a:stretch>
          <a:fillRect/>
        </a:stretch>
      </xdr:blipFill>
      <xdr:spPr>
        <a:xfrm>
          <a:off x="4629150" y="7981950"/>
          <a:ext cx="276225" cy="30480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64" name="Picture 64"/>
        <xdr:cNvPicPr preferRelativeResize="1">
          <a:picLocks noChangeAspect="1"/>
        </xdr:cNvPicPr>
      </xdr:nvPicPr>
      <xdr:blipFill>
        <a:blip r:embed="rId2"/>
        <a:stretch>
          <a:fillRect/>
        </a:stretch>
      </xdr:blipFill>
      <xdr:spPr>
        <a:xfrm>
          <a:off x="4629150" y="8286750"/>
          <a:ext cx="276225" cy="30480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65" name="Picture 65"/>
        <xdr:cNvPicPr preferRelativeResize="1">
          <a:picLocks noChangeAspect="1"/>
        </xdr:cNvPicPr>
      </xdr:nvPicPr>
      <xdr:blipFill>
        <a:blip r:embed="rId2"/>
        <a:stretch>
          <a:fillRect/>
        </a:stretch>
      </xdr:blipFill>
      <xdr:spPr>
        <a:xfrm>
          <a:off x="4629150" y="8591550"/>
          <a:ext cx="276225" cy="30480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66" name="Picture 66"/>
        <xdr:cNvPicPr preferRelativeResize="1">
          <a:picLocks noChangeAspect="1"/>
        </xdr:cNvPicPr>
      </xdr:nvPicPr>
      <xdr:blipFill>
        <a:blip r:embed="rId2"/>
        <a:stretch>
          <a:fillRect/>
        </a:stretch>
      </xdr:blipFill>
      <xdr:spPr>
        <a:xfrm>
          <a:off x="4629150" y="8896350"/>
          <a:ext cx="276225" cy="304800"/>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638175</xdr:colOff>
      <xdr:row>12</xdr:row>
      <xdr:rowOff>304800</xdr:rowOff>
    </xdr:to>
    <xdr:pic>
      <xdr:nvPicPr>
        <xdr:cNvPr id="67" name="Picture 67"/>
        <xdr:cNvPicPr preferRelativeResize="1">
          <a:picLocks noChangeAspect="1"/>
        </xdr:cNvPicPr>
      </xdr:nvPicPr>
      <xdr:blipFill>
        <a:blip r:embed="rId2"/>
        <a:stretch>
          <a:fillRect/>
        </a:stretch>
      </xdr:blipFill>
      <xdr:spPr>
        <a:xfrm>
          <a:off x="4629150" y="9201150"/>
          <a:ext cx="285750" cy="295275"/>
        </a:xfrm>
        <a:prstGeom prst="rect">
          <a:avLst/>
        </a:prstGeom>
        <a:noFill/>
        <a:ln w="9525" cmpd="sng">
          <a:noFill/>
        </a:ln>
      </xdr:spPr>
    </xdr:pic>
    <xdr:clientData/>
  </xdr:twoCellAnchor>
  <xdr:twoCellAnchor editAs="oneCell">
    <xdr:from>
      <xdr:col>3</xdr:col>
      <xdr:colOff>352425</xdr:colOff>
      <xdr:row>13</xdr:row>
      <xdr:rowOff>9525</xdr:rowOff>
    </xdr:from>
    <xdr:to>
      <xdr:col>3</xdr:col>
      <xdr:colOff>628650</xdr:colOff>
      <xdr:row>14</xdr:row>
      <xdr:rowOff>9525</xdr:rowOff>
    </xdr:to>
    <xdr:pic>
      <xdr:nvPicPr>
        <xdr:cNvPr id="68" name="Picture 68"/>
        <xdr:cNvPicPr preferRelativeResize="1">
          <a:picLocks noChangeAspect="1"/>
        </xdr:cNvPicPr>
      </xdr:nvPicPr>
      <xdr:blipFill>
        <a:blip r:embed="rId2"/>
        <a:stretch>
          <a:fillRect/>
        </a:stretch>
      </xdr:blipFill>
      <xdr:spPr>
        <a:xfrm>
          <a:off x="4629150" y="9505950"/>
          <a:ext cx="276225" cy="304800"/>
        </a:xfrm>
        <a:prstGeom prst="rect">
          <a:avLst/>
        </a:prstGeom>
        <a:noFill/>
        <a:ln w="9525" cmpd="sng">
          <a:noFill/>
        </a:ln>
      </xdr:spPr>
    </xdr:pic>
    <xdr:clientData/>
  </xdr:twoCellAnchor>
  <xdr:twoCellAnchor editAs="oneCell">
    <xdr:from>
      <xdr:col>3</xdr:col>
      <xdr:colOff>352425</xdr:colOff>
      <xdr:row>14</xdr:row>
      <xdr:rowOff>9525</xdr:rowOff>
    </xdr:from>
    <xdr:to>
      <xdr:col>3</xdr:col>
      <xdr:colOff>638175</xdr:colOff>
      <xdr:row>14</xdr:row>
      <xdr:rowOff>304800</xdr:rowOff>
    </xdr:to>
    <xdr:pic>
      <xdr:nvPicPr>
        <xdr:cNvPr id="69" name="Picture 69"/>
        <xdr:cNvPicPr preferRelativeResize="1">
          <a:picLocks noChangeAspect="1"/>
        </xdr:cNvPicPr>
      </xdr:nvPicPr>
      <xdr:blipFill>
        <a:blip r:embed="rId2"/>
        <a:stretch>
          <a:fillRect/>
        </a:stretch>
      </xdr:blipFill>
      <xdr:spPr>
        <a:xfrm>
          <a:off x="4629150" y="9810750"/>
          <a:ext cx="2857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2114550</xdr:colOff>
      <xdr:row>0</xdr:row>
      <xdr:rowOff>1428750</xdr:rowOff>
    </xdr:from>
    <xdr:to>
      <xdr:col>5</xdr:col>
      <xdr:colOff>152400</xdr:colOff>
      <xdr:row>0</xdr:row>
      <xdr:rowOff>3762375</xdr:rowOff>
    </xdr:to>
    <xdr:pic>
      <xdr:nvPicPr>
        <xdr:cNvPr id="1" name="Picture 1"/>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 name="Picture 2"/>
        <xdr:cNvPicPr preferRelativeResize="1">
          <a:picLocks noChangeAspect="1"/>
        </xdr:cNvPicPr>
      </xdr:nvPicPr>
      <xdr:blipFill>
        <a:blip r:embed="rId2"/>
        <a:stretch>
          <a:fillRect/>
        </a:stretch>
      </xdr:blipFill>
      <xdr:spPr>
        <a:xfrm>
          <a:off x="95250" y="8467725"/>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9</xdr:row>
      <xdr:rowOff>314325</xdr:rowOff>
    </xdr:to>
    <xdr:pic>
      <xdr:nvPicPr>
        <xdr:cNvPr id="3" name="Picture 3"/>
        <xdr:cNvPicPr preferRelativeResize="1">
          <a:picLocks noChangeAspect="1"/>
        </xdr:cNvPicPr>
      </xdr:nvPicPr>
      <xdr:blipFill>
        <a:blip r:embed="rId2"/>
        <a:stretch>
          <a:fillRect/>
        </a:stretch>
      </xdr:blipFill>
      <xdr:spPr>
        <a:xfrm>
          <a:off x="95250" y="8782050"/>
          <a:ext cx="285750" cy="314325"/>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10</xdr:row>
      <xdr:rowOff>314325</xdr:rowOff>
    </xdr:to>
    <xdr:pic>
      <xdr:nvPicPr>
        <xdr:cNvPr id="4" name="Picture 4"/>
        <xdr:cNvPicPr preferRelativeResize="1">
          <a:picLocks noChangeAspect="1"/>
        </xdr:cNvPicPr>
      </xdr:nvPicPr>
      <xdr:blipFill>
        <a:blip r:embed="rId2"/>
        <a:stretch>
          <a:fillRect/>
        </a:stretch>
      </xdr:blipFill>
      <xdr:spPr>
        <a:xfrm>
          <a:off x="95250" y="9105900"/>
          <a:ext cx="285750" cy="314325"/>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11</xdr:row>
      <xdr:rowOff>314325</xdr:rowOff>
    </xdr:to>
    <xdr:pic>
      <xdr:nvPicPr>
        <xdr:cNvPr id="5" name="Picture 5"/>
        <xdr:cNvPicPr preferRelativeResize="1">
          <a:picLocks noChangeAspect="1"/>
        </xdr:cNvPicPr>
      </xdr:nvPicPr>
      <xdr:blipFill>
        <a:blip r:embed="rId2"/>
        <a:stretch>
          <a:fillRect/>
        </a:stretch>
      </xdr:blipFill>
      <xdr:spPr>
        <a:xfrm>
          <a:off x="95250" y="9429750"/>
          <a:ext cx="285750" cy="314325"/>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6" name="Picture 6"/>
        <xdr:cNvPicPr preferRelativeResize="1">
          <a:picLocks noChangeAspect="1"/>
        </xdr:cNvPicPr>
      </xdr:nvPicPr>
      <xdr:blipFill>
        <a:blip r:embed="rId2"/>
        <a:stretch>
          <a:fillRect/>
        </a:stretch>
      </xdr:blipFill>
      <xdr:spPr>
        <a:xfrm>
          <a:off x="4629150" y="8467725"/>
          <a:ext cx="276225" cy="32385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7" name="Picture 7"/>
        <xdr:cNvPicPr preferRelativeResize="1">
          <a:picLocks noChangeAspect="1"/>
        </xdr:cNvPicPr>
      </xdr:nvPicPr>
      <xdr:blipFill>
        <a:blip r:embed="rId2"/>
        <a:stretch>
          <a:fillRect/>
        </a:stretch>
      </xdr:blipFill>
      <xdr:spPr>
        <a:xfrm>
          <a:off x="4629150" y="8791575"/>
          <a:ext cx="276225" cy="32385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8" name="Picture 8"/>
        <xdr:cNvPicPr preferRelativeResize="1">
          <a:picLocks noChangeAspect="1"/>
        </xdr:cNvPicPr>
      </xdr:nvPicPr>
      <xdr:blipFill>
        <a:blip r:embed="rId2"/>
        <a:stretch>
          <a:fillRect/>
        </a:stretch>
      </xdr:blipFill>
      <xdr:spPr>
        <a:xfrm>
          <a:off x="4629150" y="9115425"/>
          <a:ext cx="276225" cy="32385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9" name="Picture 9"/>
        <xdr:cNvPicPr preferRelativeResize="1">
          <a:picLocks noChangeAspect="1"/>
        </xdr:cNvPicPr>
      </xdr:nvPicPr>
      <xdr:blipFill>
        <a:blip r:embed="rId2"/>
        <a:stretch>
          <a:fillRect/>
        </a:stretch>
      </xdr:blipFill>
      <xdr:spPr>
        <a:xfrm>
          <a:off x="4629150" y="9439275"/>
          <a:ext cx="27622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8</xdr:row>
      <xdr:rowOff>9525</xdr:rowOff>
    </xdr:from>
    <xdr:to>
      <xdr:col>0</xdr:col>
      <xdr:colOff>381000</xdr:colOff>
      <xdr:row>9</xdr:row>
      <xdr:rowOff>9525</xdr:rowOff>
    </xdr:to>
    <xdr:pic>
      <xdr:nvPicPr>
        <xdr:cNvPr id="1" name="Picture 1"/>
        <xdr:cNvPicPr preferRelativeResize="1">
          <a:picLocks noChangeAspect="1"/>
        </xdr:cNvPicPr>
      </xdr:nvPicPr>
      <xdr:blipFill>
        <a:blip r:embed="rId1"/>
        <a:stretch>
          <a:fillRect/>
        </a:stretch>
      </xdr:blipFill>
      <xdr:spPr>
        <a:xfrm>
          <a:off x="95250" y="7886700"/>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2" name="Picture 2"/>
        <xdr:cNvPicPr preferRelativeResize="1">
          <a:picLocks noChangeAspect="1"/>
        </xdr:cNvPicPr>
      </xdr:nvPicPr>
      <xdr:blipFill>
        <a:blip r:embed="rId1"/>
        <a:stretch>
          <a:fillRect/>
        </a:stretch>
      </xdr:blipFill>
      <xdr:spPr>
        <a:xfrm>
          <a:off x="95250" y="8201025"/>
          <a:ext cx="285750" cy="32385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3" name="Picture 3"/>
        <xdr:cNvPicPr preferRelativeResize="1">
          <a:picLocks noChangeAspect="1"/>
        </xdr:cNvPicPr>
      </xdr:nvPicPr>
      <xdr:blipFill>
        <a:blip r:embed="rId1"/>
        <a:stretch>
          <a:fillRect/>
        </a:stretch>
      </xdr:blipFill>
      <xdr:spPr>
        <a:xfrm>
          <a:off x="95250" y="8524875"/>
          <a:ext cx="285750" cy="32385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4" name="Picture 4"/>
        <xdr:cNvPicPr preferRelativeResize="1">
          <a:picLocks noChangeAspect="1"/>
        </xdr:cNvPicPr>
      </xdr:nvPicPr>
      <xdr:blipFill>
        <a:blip r:embed="rId1"/>
        <a:stretch>
          <a:fillRect/>
        </a:stretch>
      </xdr:blipFill>
      <xdr:spPr>
        <a:xfrm>
          <a:off x="95250" y="8848725"/>
          <a:ext cx="285750" cy="323850"/>
        </a:xfrm>
        <a:prstGeom prst="rect">
          <a:avLst/>
        </a:prstGeom>
        <a:noFill/>
        <a:ln w="9525" cmpd="sng">
          <a:noFill/>
        </a:ln>
      </xdr:spPr>
    </xdr:pic>
    <xdr:clientData/>
  </xdr:twoCellAnchor>
  <xdr:twoCellAnchor editAs="oneCell">
    <xdr:from>
      <xdr:col>0</xdr:col>
      <xdr:colOff>95250</xdr:colOff>
      <xdr:row>12</xdr:row>
      <xdr:rowOff>0</xdr:rowOff>
    </xdr:from>
    <xdr:to>
      <xdr:col>0</xdr:col>
      <xdr:colOff>381000</xdr:colOff>
      <xdr:row>12</xdr:row>
      <xdr:rowOff>304800</xdr:rowOff>
    </xdr:to>
    <xdr:pic>
      <xdr:nvPicPr>
        <xdr:cNvPr id="5" name="Picture 5"/>
        <xdr:cNvPicPr preferRelativeResize="1">
          <a:picLocks noChangeAspect="1"/>
        </xdr:cNvPicPr>
      </xdr:nvPicPr>
      <xdr:blipFill>
        <a:blip r:embed="rId1"/>
        <a:stretch>
          <a:fillRect/>
        </a:stretch>
      </xdr:blipFill>
      <xdr:spPr>
        <a:xfrm>
          <a:off x="95250" y="9172575"/>
          <a:ext cx="285750" cy="304800"/>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6" name="Picture 6"/>
        <xdr:cNvPicPr preferRelativeResize="1">
          <a:picLocks noChangeAspect="1"/>
        </xdr:cNvPicPr>
      </xdr:nvPicPr>
      <xdr:blipFill>
        <a:blip r:embed="rId1"/>
        <a:stretch>
          <a:fillRect/>
        </a:stretch>
      </xdr:blipFill>
      <xdr:spPr>
        <a:xfrm>
          <a:off x="4629150" y="7886700"/>
          <a:ext cx="276225" cy="32385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7" name="Picture 7"/>
        <xdr:cNvPicPr preferRelativeResize="1">
          <a:picLocks noChangeAspect="1"/>
        </xdr:cNvPicPr>
      </xdr:nvPicPr>
      <xdr:blipFill>
        <a:blip r:embed="rId1"/>
        <a:stretch>
          <a:fillRect/>
        </a:stretch>
      </xdr:blipFill>
      <xdr:spPr>
        <a:xfrm>
          <a:off x="4629150" y="8210550"/>
          <a:ext cx="276225" cy="32385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8" name="Picture 8"/>
        <xdr:cNvPicPr preferRelativeResize="1">
          <a:picLocks noChangeAspect="1"/>
        </xdr:cNvPicPr>
      </xdr:nvPicPr>
      <xdr:blipFill>
        <a:blip r:embed="rId1"/>
        <a:stretch>
          <a:fillRect/>
        </a:stretch>
      </xdr:blipFill>
      <xdr:spPr>
        <a:xfrm>
          <a:off x="4629150" y="8534400"/>
          <a:ext cx="276225" cy="32385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9" name="Picture 9"/>
        <xdr:cNvPicPr preferRelativeResize="1">
          <a:picLocks noChangeAspect="1"/>
        </xdr:cNvPicPr>
      </xdr:nvPicPr>
      <xdr:blipFill>
        <a:blip r:embed="rId1"/>
        <a:stretch>
          <a:fillRect/>
        </a:stretch>
      </xdr:blipFill>
      <xdr:spPr>
        <a:xfrm>
          <a:off x="4629150" y="8858250"/>
          <a:ext cx="276225" cy="323850"/>
        </a:xfrm>
        <a:prstGeom prst="rect">
          <a:avLst/>
        </a:prstGeom>
        <a:noFill/>
        <a:ln w="9525" cmpd="sng">
          <a:noFill/>
        </a:ln>
      </xdr:spPr>
    </xdr:pic>
    <xdr:clientData/>
  </xdr:twoCellAnchor>
  <xdr:twoCellAnchor editAs="oneCell">
    <xdr:from>
      <xdr:col>2</xdr:col>
      <xdr:colOff>2114550</xdr:colOff>
      <xdr:row>0</xdr:row>
      <xdr:rowOff>1428750</xdr:rowOff>
    </xdr:from>
    <xdr:to>
      <xdr:col>4</xdr:col>
      <xdr:colOff>152400</xdr:colOff>
      <xdr:row>0</xdr:row>
      <xdr:rowOff>3762375</xdr:rowOff>
    </xdr:to>
    <xdr:pic>
      <xdr:nvPicPr>
        <xdr:cNvPr id="10" name="Picture 10"/>
        <xdr:cNvPicPr preferRelativeResize="1">
          <a:picLocks noChangeAspect="1"/>
        </xdr:cNvPicPr>
      </xdr:nvPicPr>
      <xdr:blipFill>
        <a:blip r:embed="rId2"/>
        <a:stretch>
          <a:fillRect/>
        </a:stretch>
      </xdr:blipFill>
      <xdr:spPr>
        <a:xfrm>
          <a:off x="3009900" y="1428750"/>
          <a:ext cx="2066925" cy="2333625"/>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628650</xdr:colOff>
      <xdr:row>13</xdr:row>
      <xdr:rowOff>9525</xdr:rowOff>
    </xdr:to>
    <xdr:pic>
      <xdr:nvPicPr>
        <xdr:cNvPr id="11" name="Picture 11"/>
        <xdr:cNvPicPr preferRelativeResize="1">
          <a:picLocks noChangeAspect="1"/>
        </xdr:cNvPicPr>
      </xdr:nvPicPr>
      <xdr:blipFill>
        <a:blip r:embed="rId1"/>
        <a:stretch>
          <a:fillRect/>
        </a:stretch>
      </xdr:blipFill>
      <xdr:spPr>
        <a:xfrm>
          <a:off x="4629150" y="9182100"/>
          <a:ext cx="276225" cy="323850"/>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12" name="Picture 12"/>
        <xdr:cNvPicPr preferRelativeResize="1">
          <a:picLocks noChangeAspect="1"/>
        </xdr:cNvPicPr>
      </xdr:nvPicPr>
      <xdr:blipFill>
        <a:blip r:embed="rId1"/>
        <a:stretch>
          <a:fillRect/>
        </a:stretch>
      </xdr:blipFill>
      <xdr:spPr>
        <a:xfrm>
          <a:off x="95250" y="7886700"/>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13" name="Picture 13"/>
        <xdr:cNvPicPr preferRelativeResize="1">
          <a:picLocks noChangeAspect="1"/>
        </xdr:cNvPicPr>
      </xdr:nvPicPr>
      <xdr:blipFill>
        <a:blip r:embed="rId1"/>
        <a:stretch>
          <a:fillRect/>
        </a:stretch>
      </xdr:blipFill>
      <xdr:spPr>
        <a:xfrm>
          <a:off x="95250" y="8201025"/>
          <a:ext cx="285750" cy="32385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14" name="Picture 14"/>
        <xdr:cNvPicPr preferRelativeResize="1">
          <a:picLocks noChangeAspect="1"/>
        </xdr:cNvPicPr>
      </xdr:nvPicPr>
      <xdr:blipFill>
        <a:blip r:embed="rId1"/>
        <a:stretch>
          <a:fillRect/>
        </a:stretch>
      </xdr:blipFill>
      <xdr:spPr>
        <a:xfrm>
          <a:off x="95250" y="8524875"/>
          <a:ext cx="285750" cy="32385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15" name="Picture 15"/>
        <xdr:cNvPicPr preferRelativeResize="1">
          <a:picLocks noChangeAspect="1"/>
        </xdr:cNvPicPr>
      </xdr:nvPicPr>
      <xdr:blipFill>
        <a:blip r:embed="rId1"/>
        <a:stretch>
          <a:fillRect/>
        </a:stretch>
      </xdr:blipFill>
      <xdr:spPr>
        <a:xfrm>
          <a:off x="95250" y="8848725"/>
          <a:ext cx="285750" cy="323850"/>
        </a:xfrm>
        <a:prstGeom prst="rect">
          <a:avLst/>
        </a:prstGeom>
        <a:noFill/>
        <a:ln w="9525" cmpd="sng">
          <a:noFill/>
        </a:ln>
      </xdr:spPr>
    </xdr:pic>
    <xdr:clientData/>
  </xdr:twoCellAnchor>
  <xdr:twoCellAnchor editAs="oneCell">
    <xdr:from>
      <xdr:col>0</xdr:col>
      <xdr:colOff>95250</xdr:colOff>
      <xdr:row>12</xdr:row>
      <xdr:rowOff>0</xdr:rowOff>
    </xdr:from>
    <xdr:to>
      <xdr:col>0</xdr:col>
      <xdr:colOff>381000</xdr:colOff>
      <xdr:row>12</xdr:row>
      <xdr:rowOff>304800</xdr:rowOff>
    </xdr:to>
    <xdr:pic>
      <xdr:nvPicPr>
        <xdr:cNvPr id="16" name="Picture 16"/>
        <xdr:cNvPicPr preferRelativeResize="1">
          <a:picLocks noChangeAspect="1"/>
        </xdr:cNvPicPr>
      </xdr:nvPicPr>
      <xdr:blipFill>
        <a:blip r:embed="rId1"/>
        <a:stretch>
          <a:fillRect/>
        </a:stretch>
      </xdr:blipFill>
      <xdr:spPr>
        <a:xfrm>
          <a:off x="95250" y="9172575"/>
          <a:ext cx="285750" cy="304800"/>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17" name="Picture 17"/>
        <xdr:cNvPicPr preferRelativeResize="1">
          <a:picLocks noChangeAspect="1"/>
        </xdr:cNvPicPr>
      </xdr:nvPicPr>
      <xdr:blipFill>
        <a:blip r:embed="rId1"/>
        <a:stretch>
          <a:fillRect/>
        </a:stretch>
      </xdr:blipFill>
      <xdr:spPr>
        <a:xfrm>
          <a:off x="4629150" y="7886700"/>
          <a:ext cx="276225" cy="32385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18" name="Picture 18"/>
        <xdr:cNvPicPr preferRelativeResize="1">
          <a:picLocks noChangeAspect="1"/>
        </xdr:cNvPicPr>
      </xdr:nvPicPr>
      <xdr:blipFill>
        <a:blip r:embed="rId1"/>
        <a:stretch>
          <a:fillRect/>
        </a:stretch>
      </xdr:blipFill>
      <xdr:spPr>
        <a:xfrm>
          <a:off x="4629150" y="8210550"/>
          <a:ext cx="276225" cy="32385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19" name="Picture 19"/>
        <xdr:cNvPicPr preferRelativeResize="1">
          <a:picLocks noChangeAspect="1"/>
        </xdr:cNvPicPr>
      </xdr:nvPicPr>
      <xdr:blipFill>
        <a:blip r:embed="rId1"/>
        <a:stretch>
          <a:fillRect/>
        </a:stretch>
      </xdr:blipFill>
      <xdr:spPr>
        <a:xfrm>
          <a:off x="4629150" y="8534400"/>
          <a:ext cx="276225" cy="32385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20" name="Picture 20"/>
        <xdr:cNvPicPr preferRelativeResize="1">
          <a:picLocks noChangeAspect="1"/>
        </xdr:cNvPicPr>
      </xdr:nvPicPr>
      <xdr:blipFill>
        <a:blip r:embed="rId1"/>
        <a:stretch>
          <a:fillRect/>
        </a:stretch>
      </xdr:blipFill>
      <xdr:spPr>
        <a:xfrm>
          <a:off x="4629150" y="8858250"/>
          <a:ext cx="276225" cy="323850"/>
        </a:xfrm>
        <a:prstGeom prst="rect">
          <a:avLst/>
        </a:prstGeom>
        <a:noFill/>
        <a:ln w="9525" cmpd="sng">
          <a:noFill/>
        </a:ln>
      </xdr:spPr>
    </xdr:pic>
    <xdr:clientData/>
  </xdr:twoCellAnchor>
  <xdr:twoCellAnchor editAs="oneCell">
    <xdr:from>
      <xdr:col>2</xdr:col>
      <xdr:colOff>2114550</xdr:colOff>
      <xdr:row>0</xdr:row>
      <xdr:rowOff>1428750</xdr:rowOff>
    </xdr:from>
    <xdr:to>
      <xdr:col>4</xdr:col>
      <xdr:colOff>152400</xdr:colOff>
      <xdr:row>0</xdr:row>
      <xdr:rowOff>3762375</xdr:rowOff>
    </xdr:to>
    <xdr:pic>
      <xdr:nvPicPr>
        <xdr:cNvPr id="21" name="Picture 21"/>
        <xdr:cNvPicPr preferRelativeResize="1">
          <a:picLocks noChangeAspect="1"/>
        </xdr:cNvPicPr>
      </xdr:nvPicPr>
      <xdr:blipFill>
        <a:blip r:embed="rId2"/>
        <a:stretch>
          <a:fillRect/>
        </a:stretch>
      </xdr:blipFill>
      <xdr:spPr>
        <a:xfrm>
          <a:off x="3009900" y="1428750"/>
          <a:ext cx="2066925" cy="2333625"/>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628650</xdr:colOff>
      <xdr:row>13</xdr:row>
      <xdr:rowOff>9525</xdr:rowOff>
    </xdr:to>
    <xdr:pic>
      <xdr:nvPicPr>
        <xdr:cNvPr id="22" name="Picture 22"/>
        <xdr:cNvPicPr preferRelativeResize="1">
          <a:picLocks noChangeAspect="1"/>
        </xdr:cNvPicPr>
      </xdr:nvPicPr>
      <xdr:blipFill>
        <a:blip r:embed="rId1"/>
        <a:stretch>
          <a:fillRect/>
        </a:stretch>
      </xdr:blipFill>
      <xdr:spPr>
        <a:xfrm>
          <a:off x="4629150" y="9182100"/>
          <a:ext cx="2762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2114550</xdr:colOff>
      <xdr:row>0</xdr:row>
      <xdr:rowOff>1428750</xdr:rowOff>
    </xdr:from>
    <xdr:to>
      <xdr:col>4</xdr:col>
      <xdr:colOff>152400</xdr:colOff>
      <xdr:row>0</xdr:row>
      <xdr:rowOff>3762375</xdr:rowOff>
    </xdr:to>
    <xdr:pic>
      <xdr:nvPicPr>
        <xdr:cNvPr id="1" name="Picture 1"/>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 name="Picture 7"/>
        <xdr:cNvPicPr preferRelativeResize="1">
          <a:picLocks noChangeAspect="1"/>
        </xdr:cNvPicPr>
      </xdr:nvPicPr>
      <xdr:blipFill>
        <a:blip r:embed="rId2"/>
        <a:stretch>
          <a:fillRect/>
        </a:stretch>
      </xdr:blipFill>
      <xdr:spPr>
        <a:xfrm>
          <a:off x="95250" y="8248650"/>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3" name="Picture 8"/>
        <xdr:cNvPicPr preferRelativeResize="1">
          <a:picLocks noChangeAspect="1"/>
        </xdr:cNvPicPr>
      </xdr:nvPicPr>
      <xdr:blipFill>
        <a:blip r:embed="rId2"/>
        <a:stretch>
          <a:fillRect/>
        </a:stretch>
      </xdr:blipFill>
      <xdr:spPr>
        <a:xfrm>
          <a:off x="95250" y="8562975"/>
          <a:ext cx="285750" cy="32385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4" name="Picture 9"/>
        <xdr:cNvPicPr preferRelativeResize="1">
          <a:picLocks noChangeAspect="1"/>
        </xdr:cNvPicPr>
      </xdr:nvPicPr>
      <xdr:blipFill>
        <a:blip r:embed="rId2"/>
        <a:stretch>
          <a:fillRect/>
        </a:stretch>
      </xdr:blipFill>
      <xdr:spPr>
        <a:xfrm>
          <a:off x="95250" y="8886825"/>
          <a:ext cx="285750" cy="323850"/>
        </a:xfrm>
        <a:prstGeom prst="rect">
          <a:avLst/>
        </a:prstGeom>
        <a:noFill/>
        <a:ln w="9525" cmpd="sng">
          <a:noFill/>
        </a:ln>
      </xdr:spPr>
    </xdr:pic>
    <xdr:clientData/>
  </xdr:twoCellAnchor>
  <xdr:twoCellAnchor editAs="oneCell">
    <xdr:from>
      <xdr:col>3</xdr:col>
      <xdr:colOff>361950</xdr:colOff>
      <xdr:row>8</xdr:row>
      <xdr:rowOff>9525</xdr:rowOff>
    </xdr:from>
    <xdr:to>
      <xdr:col>3</xdr:col>
      <xdr:colOff>647700</xdr:colOff>
      <xdr:row>9</xdr:row>
      <xdr:rowOff>9525</xdr:rowOff>
    </xdr:to>
    <xdr:pic>
      <xdr:nvPicPr>
        <xdr:cNvPr id="5" name="Picture 10"/>
        <xdr:cNvPicPr preferRelativeResize="1">
          <a:picLocks noChangeAspect="1"/>
        </xdr:cNvPicPr>
      </xdr:nvPicPr>
      <xdr:blipFill>
        <a:blip r:embed="rId2"/>
        <a:stretch>
          <a:fillRect/>
        </a:stretch>
      </xdr:blipFill>
      <xdr:spPr>
        <a:xfrm>
          <a:off x="4638675" y="8248650"/>
          <a:ext cx="285750" cy="323850"/>
        </a:xfrm>
        <a:prstGeom prst="rect">
          <a:avLst/>
        </a:prstGeom>
        <a:noFill/>
        <a:ln w="9525" cmpd="sng">
          <a:noFill/>
        </a:ln>
      </xdr:spPr>
    </xdr:pic>
    <xdr:clientData/>
  </xdr:twoCellAnchor>
  <xdr:twoCellAnchor editAs="oneCell">
    <xdr:from>
      <xdr:col>3</xdr:col>
      <xdr:colOff>361950</xdr:colOff>
      <xdr:row>9</xdr:row>
      <xdr:rowOff>0</xdr:rowOff>
    </xdr:from>
    <xdr:to>
      <xdr:col>3</xdr:col>
      <xdr:colOff>647700</xdr:colOff>
      <xdr:row>10</xdr:row>
      <xdr:rowOff>0</xdr:rowOff>
    </xdr:to>
    <xdr:pic>
      <xdr:nvPicPr>
        <xdr:cNvPr id="6" name="Picture 11"/>
        <xdr:cNvPicPr preferRelativeResize="1">
          <a:picLocks noChangeAspect="1"/>
        </xdr:cNvPicPr>
      </xdr:nvPicPr>
      <xdr:blipFill>
        <a:blip r:embed="rId2"/>
        <a:stretch>
          <a:fillRect/>
        </a:stretch>
      </xdr:blipFill>
      <xdr:spPr>
        <a:xfrm>
          <a:off x="4638675" y="8562975"/>
          <a:ext cx="285750" cy="323850"/>
        </a:xfrm>
        <a:prstGeom prst="rect">
          <a:avLst/>
        </a:prstGeom>
        <a:noFill/>
        <a:ln w="9525" cmpd="sng">
          <a:noFill/>
        </a:ln>
      </xdr:spPr>
    </xdr:pic>
    <xdr:clientData/>
  </xdr:twoCellAnchor>
  <xdr:twoCellAnchor editAs="oneCell">
    <xdr:from>
      <xdr:col>3</xdr:col>
      <xdr:colOff>361950</xdr:colOff>
      <xdr:row>10</xdr:row>
      <xdr:rowOff>0</xdr:rowOff>
    </xdr:from>
    <xdr:to>
      <xdr:col>3</xdr:col>
      <xdr:colOff>647700</xdr:colOff>
      <xdr:row>11</xdr:row>
      <xdr:rowOff>0</xdr:rowOff>
    </xdr:to>
    <xdr:pic>
      <xdr:nvPicPr>
        <xdr:cNvPr id="7" name="Picture 12"/>
        <xdr:cNvPicPr preferRelativeResize="1">
          <a:picLocks noChangeAspect="1"/>
        </xdr:cNvPicPr>
      </xdr:nvPicPr>
      <xdr:blipFill>
        <a:blip r:embed="rId2"/>
        <a:stretch>
          <a:fillRect/>
        </a:stretch>
      </xdr:blipFill>
      <xdr:spPr>
        <a:xfrm>
          <a:off x="4638675" y="8886825"/>
          <a:ext cx="2857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2114550</xdr:colOff>
      <xdr:row>0</xdr:row>
      <xdr:rowOff>1428750</xdr:rowOff>
    </xdr:from>
    <xdr:to>
      <xdr:col>4</xdr:col>
      <xdr:colOff>152400</xdr:colOff>
      <xdr:row>0</xdr:row>
      <xdr:rowOff>3762375</xdr:rowOff>
    </xdr:to>
    <xdr:pic>
      <xdr:nvPicPr>
        <xdr:cNvPr id="1" name="Picture 1"/>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9</xdr:row>
      <xdr:rowOff>9525</xdr:rowOff>
    </xdr:from>
    <xdr:to>
      <xdr:col>0</xdr:col>
      <xdr:colOff>381000</xdr:colOff>
      <xdr:row>10</xdr:row>
      <xdr:rowOff>9525</xdr:rowOff>
    </xdr:to>
    <xdr:pic>
      <xdr:nvPicPr>
        <xdr:cNvPr id="2" name="Picture 15"/>
        <xdr:cNvPicPr preferRelativeResize="1">
          <a:picLocks noChangeAspect="1"/>
        </xdr:cNvPicPr>
      </xdr:nvPicPr>
      <xdr:blipFill>
        <a:blip r:embed="rId2"/>
        <a:stretch>
          <a:fillRect/>
        </a:stretch>
      </xdr:blipFill>
      <xdr:spPr>
        <a:xfrm>
          <a:off x="95250" y="8791575"/>
          <a:ext cx="285750" cy="32385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3" name="Picture 16"/>
        <xdr:cNvPicPr preferRelativeResize="1">
          <a:picLocks noChangeAspect="1"/>
        </xdr:cNvPicPr>
      </xdr:nvPicPr>
      <xdr:blipFill>
        <a:blip r:embed="rId2"/>
        <a:stretch>
          <a:fillRect/>
        </a:stretch>
      </xdr:blipFill>
      <xdr:spPr>
        <a:xfrm>
          <a:off x="95250" y="9105900"/>
          <a:ext cx="285750" cy="32385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4" name="Picture 17"/>
        <xdr:cNvPicPr preferRelativeResize="1">
          <a:picLocks noChangeAspect="1"/>
        </xdr:cNvPicPr>
      </xdr:nvPicPr>
      <xdr:blipFill>
        <a:blip r:embed="rId2"/>
        <a:stretch>
          <a:fillRect/>
        </a:stretch>
      </xdr:blipFill>
      <xdr:spPr>
        <a:xfrm>
          <a:off x="95250" y="9429750"/>
          <a:ext cx="285750" cy="32385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5" name="Picture 18"/>
        <xdr:cNvPicPr preferRelativeResize="1">
          <a:picLocks noChangeAspect="1"/>
        </xdr:cNvPicPr>
      </xdr:nvPicPr>
      <xdr:blipFill>
        <a:blip r:embed="rId2"/>
        <a:stretch>
          <a:fillRect/>
        </a:stretch>
      </xdr:blipFill>
      <xdr:spPr>
        <a:xfrm>
          <a:off x="4629150" y="8791575"/>
          <a:ext cx="276225" cy="32385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6" name="Picture 19"/>
        <xdr:cNvPicPr preferRelativeResize="1">
          <a:picLocks noChangeAspect="1"/>
        </xdr:cNvPicPr>
      </xdr:nvPicPr>
      <xdr:blipFill>
        <a:blip r:embed="rId2"/>
        <a:stretch>
          <a:fillRect/>
        </a:stretch>
      </xdr:blipFill>
      <xdr:spPr>
        <a:xfrm>
          <a:off x="4629150" y="9115425"/>
          <a:ext cx="2762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2133600</xdr:colOff>
      <xdr:row>0</xdr:row>
      <xdr:rowOff>1400175</xdr:rowOff>
    </xdr:from>
    <xdr:to>
      <xdr:col>4</xdr:col>
      <xdr:colOff>180975</xdr:colOff>
      <xdr:row>0</xdr:row>
      <xdr:rowOff>3733800</xdr:rowOff>
    </xdr:to>
    <xdr:pic>
      <xdr:nvPicPr>
        <xdr:cNvPr id="1" name="Picture 1"/>
        <xdr:cNvPicPr preferRelativeResize="1">
          <a:picLocks noChangeAspect="1"/>
        </xdr:cNvPicPr>
      </xdr:nvPicPr>
      <xdr:blipFill>
        <a:blip r:embed="rId1"/>
        <a:stretch>
          <a:fillRect/>
        </a:stretch>
      </xdr:blipFill>
      <xdr:spPr>
        <a:xfrm>
          <a:off x="3028950" y="1400175"/>
          <a:ext cx="2076450"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 name="Picture 2"/>
        <xdr:cNvPicPr preferRelativeResize="1">
          <a:picLocks noChangeAspect="1"/>
        </xdr:cNvPicPr>
      </xdr:nvPicPr>
      <xdr:blipFill>
        <a:blip r:embed="rId2"/>
        <a:stretch>
          <a:fillRect/>
        </a:stretch>
      </xdr:blipFill>
      <xdr:spPr>
        <a:xfrm>
          <a:off x="95250" y="8496300"/>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3" name="Picture 3"/>
        <xdr:cNvPicPr preferRelativeResize="1">
          <a:picLocks noChangeAspect="1"/>
        </xdr:cNvPicPr>
      </xdr:nvPicPr>
      <xdr:blipFill>
        <a:blip r:embed="rId2"/>
        <a:stretch>
          <a:fillRect/>
        </a:stretch>
      </xdr:blipFill>
      <xdr:spPr>
        <a:xfrm>
          <a:off x="95250" y="8810625"/>
          <a:ext cx="285750" cy="32385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4" name="Picture 4"/>
        <xdr:cNvPicPr preferRelativeResize="1">
          <a:picLocks noChangeAspect="1"/>
        </xdr:cNvPicPr>
      </xdr:nvPicPr>
      <xdr:blipFill>
        <a:blip r:embed="rId2"/>
        <a:stretch>
          <a:fillRect/>
        </a:stretch>
      </xdr:blipFill>
      <xdr:spPr>
        <a:xfrm>
          <a:off x="95250" y="9134475"/>
          <a:ext cx="285750" cy="323850"/>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5" name="Picture 5"/>
        <xdr:cNvPicPr preferRelativeResize="1">
          <a:picLocks noChangeAspect="1"/>
        </xdr:cNvPicPr>
      </xdr:nvPicPr>
      <xdr:blipFill>
        <a:blip r:embed="rId2"/>
        <a:stretch>
          <a:fillRect/>
        </a:stretch>
      </xdr:blipFill>
      <xdr:spPr>
        <a:xfrm>
          <a:off x="4629150" y="8496300"/>
          <a:ext cx="276225" cy="32385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6" name="Picture 6"/>
        <xdr:cNvPicPr preferRelativeResize="1">
          <a:picLocks noChangeAspect="1"/>
        </xdr:cNvPicPr>
      </xdr:nvPicPr>
      <xdr:blipFill>
        <a:blip r:embed="rId2"/>
        <a:stretch>
          <a:fillRect/>
        </a:stretch>
      </xdr:blipFill>
      <xdr:spPr>
        <a:xfrm>
          <a:off x="4629150" y="8820150"/>
          <a:ext cx="276225" cy="32385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7" name="Picture 7"/>
        <xdr:cNvPicPr preferRelativeResize="1">
          <a:picLocks noChangeAspect="1"/>
        </xdr:cNvPicPr>
      </xdr:nvPicPr>
      <xdr:blipFill>
        <a:blip r:embed="rId2"/>
        <a:stretch>
          <a:fillRect/>
        </a:stretch>
      </xdr:blipFill>
      <xdr:spPr>
        <a:xfrm>
          <a:off x="4629150" y="9144000"/>
          <a:ext cx="27622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2133600</xdr:colOff>
      <xdr:row>0</xdr:row>
      <xdr:rowOff>1400175</xdr:rowOff>
    </xdr:from>
    <xdr:to>
      <xdr:col>4</xdr:col>
      <xdr:colOff>180975</xdr:colOff>
      <xdr:row>0</xdr:row>
      <xdr:rowOff>3733800</xdr:rowOff>
    </xdr:to>
    <xdr:pic>
      <xdr:nvPicPr>
        <xdr:cNvPr id="1" name="Picture 1"/>
        <xdr:cNvPicPr preferRelativeResize="1">
          <a:picLocks noChangeAspect="1"/>
        </xdr:cNvPicPr>
      </xdr:nvPicPr>
      <xdr:blipFill>
        <a:blip r:embed="rId1"/>
        <a:stretch>
          <a:fillRect/>
        </a:stretch>
      </xdr:blipFill>
      <xdr:spPr>
        <a:xfrm>
          <a:off x="3028950" y="1400175"/>
          <a:ext cx="2076450"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 name="Picture 2"/>
        <xdr:cNvPicPr preferRelativeResize="1">
          <a:picLocks noChangeAspect="1"/>
        </xdr:cNvPicPr>
      </xdr:nvPicPr>
      <xdr:blipFill>
        <a:blip r:embed="rId2"/>
        <a:stretch>
          <a:fillRect/>
        </a:stretch>
      </xdr:blipFill>
      <xdr:spPr>
        <a:xfrm>
          <a:off x="95250" y="8867775"/>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3" name="Picture 3"/>
        <xdr:cNvPicPr preferRelativeResize="1">
          <a:picLocks noChangeAspect="1"/>
        </xdr:cNvPicPr>
      </xdr:nvPicPr>
      <xdr:blipFill>
        <a:blip r:embed="rId2"/>
        <a:stretch>
          <a:fillRect/>
        </a:stretch>
      </xdr:blipFill>
      <xdr:spPr>
        <a:xfrm>
          <a:off x="95250" y="9182100"/>
          <a:ext cx="285750" cy="323850"/>
        </a:xfrm>
        <a:prstGeom prst="rect">
          <a:avLst/>
        </a:prstGeom>
        <a:noFill/>
        <a:ln w="9525" cmpd="sng">
          <a:noFill/>
        </a:ln>
      </xdr:spPr>
    </xdr:pic>
    <xdr:clientData/>
  </xdr:twoCellAnchor>
  <xdr:twoCellAnchor editAs="oneCell">
    <xdr:from>
      <xdr:col>3</xdr:col>
      <xdr:colOff>361950</xdr:colOff>
      <xdr:row>8</xdr:row>
      <xdr:rowOff>9525</xdr:rowOff>
    </xdr:from>
    <xdr:to>
      <xdr:col>3</xdr:col>
      <xdr:colOff>638175</xdr:colOff>
      <xdr:row>9</xdr:row>
      <xdr:rowOff>9525</xdr:rowOff>
    </xdr:to>
    <xdr:pic>
      <xdr:nvPicPr>
        <xdr:cNvPr id="4" name="Picture 4"/>
        <xdr:cNvPicPr preferRelativeResize="1">
          <a:picLocks noChangeAspect="1"/>
        </xdr:cNvPicPr>
      </xdr:nvPicPr>
      <xdr:blipFill>
        <a:blip r:embed="rId2"/>
        <a:stretch>
          <a:fillRect/>
        </a:stretch>
      </xdr:blipFill>
      <xdr:spPr>
        <a:xfrm>
          <a:off x="4638675" y="8867775"/>
          <a:ext cx="276225" cy="323850"/>
        </a:xfrm>
        <a:prstGeom prst="rect">
          <a:avLst/>
        </a:prstGeom>
        <a:noFill/>
        <a:ln w="9525" cmpd="sng">
          <a:noFill/>
        </a:ln>
      </xdr:spPr>
    </xdr:pic>
    <xdr:clientData/>
  </xdr:twoCellAnchor>
  <xdr:twoCellAnchor editAs="oneCell">
    <xdr:from>
      <xdr:col>3</xdr:col>
      <xdr:colOff>361950</xdr:colOff>
      <xdr:row>8</xdr:row>
      <xdr:rowOff>314325</xdr:rowOff>
    </xdr:from>
    <xdr:to>
      <xdr:col>3</xdr:col>
      <xdr:colOff>638175</xdr:colOff>
      <xdr:row>9</xdr:row>
      <xdr:rowOff>314325</xdr:rowOff>
    </xdr:to>
    <xdr:pic>
      <xdr:nvPicPr>
        <xdr:cNvPr id="5" name="Picture 5"/>
        <xdr:cNvPicPr preferRelativeResize="1">
          <a:picLocks noChangeAspect="1"/>
        </xdr:cNvPicPr>
      </xdr:nvPicPr>
      <xdr:blipFill>
        <a:blip r:embed="rId2"/>
        <a:stretch>
          <a:fillRect/>
        </a:stretch>
      </xdr:blipFill>
      <xdr:spPr>
        <a:xfrm>
          <a:off x="4638675" y="9172575"/>
          <a:ext cx="27622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2133600</xdr:colOff>
      <xdr:row>0</xdr:row>
      <xdr:rowOff>1400175</xdr:rowOff>
    </xdr:from>
    <xdr:to>
      <xdr:col>4</xdr:col>
      <xdr:colOff>180975</xdr:colOff>
      <xdr:row>0</xdr:row>
      <xdr:rowOff>3733800</xdr:rowOff>
    </xdr:to>
    <xdr:pic>
      <xdr:nvPicPr>
        <xdr:cNvPr id="1" name="Picture 1"/>
        <xdr:cNvPicPr preferRelativeResize="1">
          <a:picLocks noChangeAspect="1"/>
        </xdr:cNvPicPr>
      </xdr:nvPicPr>
      <xdr:blipFill>
        <a:blip r:embed="rId1"/>
        <a:stretch>
          <a:fillRect/>
        </a:stretch>
      </xdr:blipFill>
      <xdr:spPr>
        <a:xfrm>
          <a:off x="3028950" y="1400175"/>
          <a:ext cx="2076450" cy="2333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2:N370"/>
  <sheetViews>
    <sheetView view="pageBreakPreview" zoomScaleSheetLayoutView="100" workbookViewId="0" topLeftCell="A1">
      <selection activeCell="A1" sqref="A1"/>
    </sheetView>
  </sheetViews>
  <sheetFormatPr defaultColWidth="9.140625" defaultRowHeight="12.75"/>
  <cols>
    <col min="1" max="1" width="5.7109375" style="39" customWidth="1"/>
    <col min="2" max="2" width="7.7109375" style="40" customWidth="1"/>
    <col min="3" max="3" width="50.7109375" style="39" customWidth="1"/>
    <col min="4" max="9" width="9.7109375" style="3" customWidth="1"/>
  </cols>
  <sheetData>
    <row r="1" ht="300" customHeight="1"/>
    <row r="2" spans="1:9" ht="66" customHeight="1">
      <c r="A2" s="449" t="s">
        <v>299</v>
      </c>
      <c r="B2" s="450"/>
      <c r="C2" s="450"/>
      <c r="D2" s="450"/>
      <c r="E2" s="450"/>
      <c r="F2" s="450"/>
      <c r="G2" s="450"/>
      <c r="H2" s="450"/>
      <c r="I2" s="450"/>
    </row>
    <row r="4" spans="1:9" ht="99.75" customHeight="1">
      <c r="A4" s="451" t="s">
        <v>300</v>
      </c>
      <c r="B4" s="442"/>
      <c r="C4" s="442"/>
      <c r="D4" s="442"/>
      <c r="E4" s="442"/>
      <c r="F4" s="442"/>
      <c r="G4" s="442"/>
      <c r="H4" s="442"/>
      <c r="I4" s="442"/>
    </row>
    <row r="6" spans="1:9" ht="99.75" customHeight="1">
      <c r="A6" s="451" t="s">
        <v>301</v>
      </c>
      <c r="B6" s="442"/>
      <c r="C6" s="442"/>
      <c r="D6" s="442"/>
      <c r="E6" s="442"/>
      <c r="F6" s="442"/>
      <c r="G6" s="442"/>
      <c r="H6" s="442"/>
      <c r="I6" s="442"/>
    </row>
    <row r="7" spans="1:9" ht="13.5" customHeight="1">
      <c r="A7" s="92"/>
      <c r="B7" s="93"/>
      <c r="C7" s="93"/>
      <c r="D7" s="93"/>
      <c r="E7" s="93"/>
      <c r="F7" s="93"/>
      <c r="G7" s="93"/>
      <c r="H7" s="93"/>
      <c r="I7" s="93"/>
    </row>
    <row r="8" spans="1:14" ht="23.25" customHeight="1" thickBot="1">
      <c r="A8" s="94" t="s">
        <v>302</v>
      </c>
      <c r="B8" s="95"/>
      <c r="C8" s="95"/>
      <c r="D8" s="95"/>
      <c r="E8" s="96"/>
      <c r="F8" s="96"/>
      <c r="G8" s="96"/>
      <c r="H8" s="96"/>
      <c r="I8" s="96"/>
      <c r="J8" s="97"/>
      <c r="K8" s="97"/>
      <c r="L8" s="97"/>
      <c r="M8" s="13"/>
      <c r="N8" s="13"/>
    </row>
    <row r="9" spans="1:14" ht="24" customHeight="1" thickBot="1" thickTop="1">
      <c r="A9" s="98"/>
      <c r="B9" s="99" t="s">
        <v>303</v>
      </c>
      <c r="C9" s="100" t="s">
        <v>403</v>
      </c>
      <c r="D9" s="101"/>
      <c r="E9" s="102">
        <v>1.1</v>
      </c>
      <c r="F9" s="447" t="s">
        <v>495</v>
      </c>
      <c r="G9" s="447"/>
      <c r="H9" s="447"/>
      <c r="I9" s="447"/>
      <c r="J9" s="103"/>
      <c r="K9" s="104"/>
      <c r="L9" s="104"/>
      <c r="M9" s="104"/>
      <c r="N9" s="105"/>
    </row>
    <row r="10" spans="1:14" ht="24" customHeight="1" thickBot="1" thickTop="1">
      <c r="A10" s="98"/>
      <c r="B10" s="99" t="s">
        <v>304</v>
      </c>
      <c r="C10" s="100" t="s">
        <v>420</v>
      </c>
      <c r="D10" s="104"/>
      <c r="E10" s="106">
        <v>1.14</v>
      </c>
      <c r="F10" s="447" t="s">
        <v>458</v>
      </c>
      <c r="G10" s="447"/>
      <c r="H10" s="447"/>
      <c r="I10" s="447"/>
      <c r="J10" s="103"/>
      <c r="K10" s="104"/>
      <c r="L10" s="104"/>
      <c r="M10" s="104"/>
      <c r="N10" s="104"/>
    </row>
    <row r="11" spans="1:14" ht="24" customHeight="1" thickBot="1" thickTop="1">
      <c r="A11" s="98"/>
      <c r="B11" s="99" t="s">
        <v>305</v>
      </c>
      <c r="C11" s="100" t="s">
        <v>428</v>
      </c>
      <c r="D11" s="104"/>
      <c r="E11" s="102">
        <v>1.15</v>
      </c>
      <c r="F11" s="448" t="s">
        <v>465</v>
      </c>
      <c r="G11" s="448"/>
      <c r="H11" s="448"/>
      <c r="I11" s="448"/>
      <c r="J11" s="103"/>
      <c r="K11" s="103"/>
      <c r="L11" s="103"/>
      <c r="M11" s="103"/>
      <c r="N11" s="105"/>
    </row>
    <row r="12" spans="1:14" ht="24" customHeight="1" thickBot="1" thickTop="1">
      <c r="A12" s="98"/>
      <c r="B12" s="99" t="s">
        <v>306</v>
      </c>
      <c r="C12" s="100" t="s">
        <v>362</v>
      </c>
      <c r="D12" s="104"/>
      <c r="E12" s="106">
        <v>1.16</v>
      </c>
      <c r="F12" s="447" t="s">
        <v>1261</v>
      </c>
      <c r="G12" s="447"/>
      <c r="H12" s="447"/>
      <c r="I12" s="447"/>
      <c r="J12" s="103"/>
      <c r="K12" s="103"/>
      <c r="L12" s="103"/>
      <c r="M12" s="103"/>
      <c r="N12" s="105"/>
    </row>
    <row r="13" spans="1:14" ht="24" customHeight="1" thickBot="1" thickTop="1">
      <c r="A13" s="98"/>
      <c r="B13" s="99" t="s">
        <v>307</v>
      </c>
      <c r="C13" s="100" t="s">
        <v>371</v>
      </c>
      <c r="D13" s="104"/>
      <c r="E13" s="106">
        <v>1.17</v>
      </c>
      <c r="F13" s="448" t="s">
        <v>1266</v>
      </c>
      <c r="G13" s="448"/>
      <c r="H13" s="448"/>
      <c r="I13" s="448"/>
      <c r="J13" s="103"/>
      <c r="K13" s="103"/>
      <c r="L13" s="103"/>
      <c r="M13" s="103"/>
      <c r="N13" s="105"/>
    </row>
    <row r="14" spans="1:14" ht="24" customHeight="1" thickBot="1" thickTop="1">
      <c r="A14" s="107"/>
      <c r="B14" s="99" t="s">
        <v>308</v>
      </c>
      <c r="C14" s="100" t="s">
        <v>373</v>
      </c>
      <c r="D14" s="104"/>
      <c r="E14" s="108">
        <v>1.18</v>
      </c>
      <c r="F14" s="446" t="s">
        <v>1268</v>
      </c>
      <c r="G14" s="446"/>
      <c r="H14" s="446"/>
      <c r="I14" s="446"/>
      <c r="J14" s="103"/>
      <c r="K14" s="103"/>
      <c r="L14" s="103"/>
      <c r="M14" s="103"/>
      <c r="N14" s="105"/>
    </row>
    <row r="15" spans="1:14" ht="24" customHeight="1" thickBot="1" thickTop="1">
      <c r="A15" s="107"/>
      <c r="B15" s="99" t="s">
        <v>309</v>
      </c>
      <c r="C15" s="100" t="s">
        <v>310</v>
      </c>
      <c r="D15" s="104"/>
      <c r="E15" s="106">
        <v>1.22</v>
      </c>
      <c r="F15" s="447" t="s">
        <v>1228</v>
      </c>
      <c r="G15" s="447"/>
      <c r="H15" s="447"/>
      <c r="I15" s="447"/>
      <c r="J15" s="103"/>
      <c r="K15" s="103"/>
      <c r="L15" s="103"/>
      <c r="M15" s="103"/>
      <c r="N15" s="105"/>
    </row>
    <row r="16" spans="1:9" s="3" customFormat="1" ht="30" customHeight="1" thickBot="1" thickTop="1">
      <c r="A16" s="1" t="s">
        <v>401</v>
      </c>
      <c r="B16" s="2"/>
      <c r="D16" s="443" t="s">
        <v>402</v>
      </c>
      <c r="E16" s="444"/>
      <c r="F16" s="444"/>
      <c r="G16" s="445"/>
      <c r="H16" s="452" t="s">
        <v>914</v>
      </c>
      <c r="I16" s="453"/>
    </row>
    <row r="17" spans="1:9" s="5" customFormat="1" ht="19.5" customHeight="1" thickTop="1">
      <c r="A17" s="116">
        <v>1.1</v>
      </c>
      <c r="B17" s="4" t="s">
        <v>403</v>
      </c>
      <c r="D17" s="6" t="s">
        <v>404</v>
      </c>
      <c r="E17" s="6">
        <v>1997</v>
      </c>
      <c r="F17" s="6">
        <v>2000</v>
      </c>
      <c r="G17" s="7">
        <v>2002</v>
      </c>
      <c r="H17" s="6">
        <v>2005</v>
      </c>
      <c r="I17" s="6">
        <v>2010</v>
      </c>
    </row>
    <row r="18" spans="1:9" s="13" customFormat="1" ht="7.5" customHeight="1">
      <c r="A18" s="8"/>
      <c r="B18" s="9"/>
      <c r="C18" s="8"/>
      <c r="D18" s="10"/>
      <c r="E18" s="11"/>
      <c r="F18" s="11"/>
      <c r="G18" s="11"/>
      <c r="H18" s="12"/>
      <c r="I18" s="12"/>
    </row>
    <row r="19" spans="1:9" s="20" customFormat="1" ht="30" customHeight="1">
      <c r="A19" s="14"/>
      <c r="B19" s="15" t="s">
        <v>405</v>
      </c>
      <c r="C19" s="16" t="s">
        <v>941</v>
      </c>
      <c r="D19" s="17"/>
      <c r="E19" s="18"/>
      <c r="F19" s="18"/>
      <c r="G19" s="18"/>
      <c r="H19" s="19"/>
      <c r="I19" s="19"/>
    </row>
    <row r="20" spans="1:9" ht="15" customHeight="1">
      <c r="A20" s="8"/>
      <c r="B20" s="21"/>
      <c r="C20" s="21" t="s">
        <v>406</v>
      </c>
      <c r="D20" s="50">
        <v>0.22</v>
      </c>
      <c r="E20" s="51">
        <v>0.229</v>
      </c>
      <c r="F20" s="51">
        <v>0.188</v>
      </c>
      <c r="G20" s="51">
        <v>0.178</v>
      </c>
      <c r="H20" s="25"/>
      <c r="I20" s="25"/>
    </row>
    <row r="21" spans="1:9" ht="15" customHeight="1">
      <c r="A21" s="8"/>
      <c r="B21" s="21"/>
      <c r="C21" s="21" t="s">
        <v>389</v>
      </c>
      <c r="D21" s="50">
        <v>0.45</v>
      </c>
      <c r="E21" s="51">
        <v>0.521</v>
      </c>
      <c r="F21" s="51">
        <v>0.677</v>
      </c>
      <c r="G21" s="51">
        <v>0.717</v>
      </c>
      <c r="H21" s="25"/>
      <c r="I21" s="25"/>
    </row>
    <row r="22" spans="1:9" ht="15" customHeight="1">
      <c r="A22" s="8"/>
      <c r="B22" s="21"/>
      <c r="C22" s="21" t="s">
        <v>408</v>
      </c>
      <c r="D22" s="50">
        <v>0.26</v>
      </c>
      <c r="E22" s="51">
        <v>0.207</v>
      </c>
      <c r="F22" s="51">
        <v>0.109</v>
      </c>
      <c r="G22" s="51">
        <v>0.086</v>
      </c>
      <c r="H22" s="25"/>
      <c r="I22" s="25"/>
    </row>
    <row r="23" spans="1:9" ht="15" customHeight="1">
      <c r="A23" s="8"/>
      <c r="B23" s="21"/>
      <c r="C23" s="21" t="s">
        <v>409</v>
      </c>
      <c r="D23" s="50">
        <v>0.06</v>
      </c>
      <c r="E23" s="51">
        <v>0.043</v>
      </c>
      <c r="F23" s="51">
        <v>0.025</v>
      </c>
      <c r="G23" s="51">
        <v>0.019</v>
      </c>
      <c r="H23" s="25"/>
      <c r="I23" s="25"/>
    </row>
    <row r="24" spans="1:9" s="31" customFormat="1" ht="7.5" customHeight="1" thickBot="1">
      <c r="A24" s="26"/>
      <c r="B24" s="27"/>
      <c r="C24" s="27"/>
      <c r="D24" s="28"/>
      <c r="E24" s="29"/>
      <c r="F24" s="29"/>
      <c r="G24" s="29"/>
      <c r="H24" s="30"/>
      <c r="I24" s="30"/>
    </row>
    <row r="25" spans="1:9" s="13" customFormat="1" ht="7.5" customHeight="1" thickTop="1">
      <c r="A25" s="8"/>
      <c r="B25" s="32"/>
      <c r="C25" s="32"/>
      <c r="D25" s="10"/>
      <c r="E25" s="11"/>
      <c r="F25" s="11"/>
      <c r="G25" s="11"/>
      <c r="H25" s="12"/>
      <c r="I25" s="12"/>
    </row>
    <row r="26" spans="1:9" s="20" customFormat="1" ht="39.75" customHeight="1">
      <c r="A26" s="14"/>
      <c r="B26" s="33" t="s">
        <v>410</v>
      </c>
      <c r="C26" s="16" t="s">
        <v>942</v>
      </c>
      <c r="D26" s="34"/>
      <c r="E26" s="18"/>
      <c r="F26" s="18"/>
      <c r="G26" s="18"/>
      <c r="H26" s="19"/>
      <c r="I26" s="19"/>
    </row>
    <row r="27" spans="1:9" ht="15" customHeight="1">
      <c r="A27" s="8"/>
      <c r="B27" s="21"/>
      <c r="C27" s="21" t="s">
        <v>411</v>
      </c>
      <c r="D27" s="50">
        <v>0.22</v>
      </c>
      <c r="E27" s="51">
        <v>0.241</v>
      </c>
      <c r="F27" s="51">
        <v>0.321</v>
      </c>
      <c r="G27" s="51">
        <v>0.464</v>
      </c>
      <c r="H27" s="25"/>
      <c r="I27" s="25"/>
    </row>
    <row r="28" spans="1:9" ht="15" customHeight="1">
      <c r="A28" s="8"/>
      <c r="B28" s="21"/>
      <c r="C28" s="21" t="s">
        <v>412</v>
      </c>
      <c r="D28" s="50">
        <v>0.28</v>
      </c>
      <c r="E28" s="51">
        <v>0.402</v>
      </c>
      <c r="F28" s="51">
        <v>0.423</v>
      </c>
      <c r="G28" s="51">
        <v>0.442</v>
      </c>
      <c r="H28" s="25"/>
      <c r="I28" s="25"/>
    </row>
    <row r="29" spans="1:9" ht="15" customHeight="1">
      <c r="A29" s="8"/>
      <c r="B29" s="21"/>
      <c r="C29" s="21" t="s">
        <v>413</v>
      </c>
      <c r="D29" s="50">
        <v>0.47</v>
      </c>
      <c r="E29" s="51">
        <v>0.358</v>
      </c>
      <c r="F29" s="51">
        <v>0.256</v>
      </c>
      <c r="G29" s="51">
        <v>0.094</v>
      </c>
      <c r="H29" s="25"/>
      <c r="I29" s="25"/>
    </row>
    <row r="30" spans="1:9" ht="15" customHeight="1">
      <c r="A30" s="8"/>
      <c r="B30" s="21"/>
      <c r="C30" s="21" t="s">
        <v>414</v>
      </c>
      <c r="D30" s="50">
        <v>0.03</v>
      </c>
      <c r="E30" s="434" t="s">
        <v>437</v>
      </c>
      <c r="F30" s="434" t="s">
        <v>437</v>
      </c>
      <c r="G30" s="434" t="s">
        <v>437</v>
      </c>
      <c r="H30" s="25"/>
      <c r="I30" s="25"/>
    </row>
    <row r="31" spans="1:9" s="13" customFormat="1" ht="7.5" customHeight="1" thickBot="1">
      <c r="A31" s="26"/>
      <c r="B31" s="35"/>
      <c r="C31" s="36"/>
      <c r="D31" s="37"/>
      <c r="E31" s="38"/>
      <c r="F31" s="38"/>
      <c r="G31" s="38"/>
      <c r="H31" s="30"/>
      <c r="I31" s="30"/>
    </row>
    <row r="32" ht="15" customHeight="1" thickTop="1">
      <c r="C32" s="41"/>
    </row>
    <row r="33" spans="1:9" s="5" customFormat="1" ht="19.5" customHeight="1">
      <c r="A33" s="373">
        <v>1.2</v>
      </c>
      <c r="B33" s="4" t="s">
        <v>415</v>
      </c>
      <c r="C33" s="42"/>
      <c r="D33" s="6" t="s">
        <v>261</v>
      </c>
      <c r="E33" s="6">
        <v>1995</v>
      </c>
      <c r="F33" s="6">
        <v>2000</v>
      </c>
      <c r="G33" s="7">
        <v>2002</v>
      </c>
      <c r="H33" s="6">
        <v>2005</v>
      </c>
      <c r="I33" s="6">
        <v>2010</v>
      </c>
    </row>
    <row r="34" spans="1:9" s="13" customFormat="1" ht="7.5" customHeight="1">
      <c r="A34" s="8"/>
      <c r="B34" s="43"/>
      <c r="C34" s="44"/>
      <c r="D34" s="10"/>
      <c r="E34" s="11"/>
      <c r="F34" s="11"/>
      <c r="G34" s="11"/>
      <c r="H34" s="12"/>
      <c r="I34" s="12"/>
    </row>
    <row r="35" spans="1:9" s="20" customFormat="1" ht="15" customHeight="1">
      <c r="A35" s="14"/>
      <c r="B35" s="33" t="s">
        <v>417</v>
      </c>
      <c r="C35" s="16" t="s">
        <v>544</v>
      </c>
      <c r="D35" s="45">
        <v>16674608</v>
      </c>
      <c r="E35" s="46">
        <v>1428708</v>
      </c>
      <c r="F35" s="46">
        <v>1623018</v>
      </c>
      <c r="G35" s="46">
        <v>1669153</v>
      </c>
      <c r="H35" s="12"/>
      <c r="I35" s="12"/>
    </row>
    <row r="36" spans="1:9" s="31" customFormat="1" ht="7.5" customHeight="1" thickBot="1">
      <c r="A36" s="26"/>
      <c r="B36" s="27"/>
      <c r="C36" s="27"/>
      <c r="D36" s="47"/>
      <c r="E36" s="29"/>
      <c r="F36" s="29"/>
      <c r="G36" s="29"/>
      <c r="H36" s="30"/>
      <c r="I36" s="30"/>
    </row>
    <row r="37" spans="1:9" s="13" customFormat="1" ht="7.5" customHeight="1" thickTop="1">
      <c r="A37" s="8"/>
      <c r="B37" s="32"/>
      <c r="C37" s="32"/>
      <c r="D37" s="48"/>
      <c r="E37" s="11"/>
      <c r="F37" s="11"/>
      <c r="G37" s="11"/>
      <c r="H37" s="12"/>
      <c r="I37" s="12"/>
    </row>
    <row r="38" spans="1:9" s="20" customFormat="1" ht="43.5" customHeight="1">
      <c r="A38" s="14"/>
      <c r="B38" s="33" t="s">
        <v>418</v>
      </c>
      <c r="C38" s="16" t="s">
        <v>390</v>
      </c>
      <c r="D38" s="435" t="s">
        <v>394</v>
      </c>
      <c r="E38" s="436" t="s">
        <v>391</v>
      </c>
      <c r="F38" s="436" t="s">
        <v>392</v>
      </c>
      <c r="G38" s="436" t="s">
        <v>393</v>
      </c>
      <c r="H38" s="12"/>
      <c r="I38" s="12"/>
    </row>
    <row r="39" spans="1:9" s="13" customFormat="1" ht="7.5" customHeight="1" thickBot="1">
      <c r="A39" s="26"/>
      <c r="B39" s="26"/>
      <c r="C39" s="26"/>
      <c r="D39" s="37"/>
      <c r="E39" s="38"/>
      <c r="F39" s="38"/>
      <c r="G39" s="38"/>
      <c r="H39" s="30"/>
      <c r="I39" s="30"/>
    </row>
    <row r="40" spans="1:9" s="3" customFormat="1" ht="30" customHeight="1" thickBot="1" thickTop="1">
      <c r="A40" s="1" t="s">
        <v>419</v>
      </c>
      <c r="B40" s="2"/>
      <c r="D40" s="443" t="s">
        <v>402</v>
      </c>
      <c r="E40" s="444"/>
      <c r="F40" s="444"/>
      <c r="G40" s="445"/>
      <c r="H40" s="452" t="s">
        <v>914</v>
      </c>
      <c r="I40" s="453"/>
    </row>
    <row r="41" spans="1:9" s="5" customFormat="1" ht="19.5" customHeight="1" thickTop="1">
      <c r="A41" s="116">
        <v>1.3</v>
      </c>
      <c r="B41" s="4" t="s">
        <v>420</v>
      </c>
      <c r="D41" s="6" t="s">
        <v>416</v>
      </c>
      <c r="E41" s="6">
        <v>1989</v>
      </c>
      <c r="F41" s="6">
        <v>1999</v>
      </c>
      <c r="G41" s="7">
        <v>2001</v>
      </c>
      <c r="H41" s="6">
        <v>2005</v>
      </c>
      <c r="I41" s="6">
        <v>2010</v>
      </c>
    </row>
    <row r="42" spans="1:9" s="13" customFormat="1" ht="7.5" customHeight="1">
      <c r="A42" s="8"/>
      <c r="B42" s="9"/>
      <c r="C42" s="8"/>
      <c r="D42" s="10"/>
      <c r="E42" s="11"/>
      <c r="F42" s="11"/>
      <c r="G42" s="11"/>
      <c r="H42" s="12"/>
      <c r="I42" s="12"/>
    </row>
    <row r="43" spans="1:9" s="20" customFormat="1" ht="30" customHeight="1">
      <c r="A43" s="49"/>
      <c r="B43" s="33" t="s">
        <v>421</v>
      </c>
      <c r="C43" s="16" t="s">
        <v>545</v>
      </c>
      <c r="D43" s="50">
        <v>0.1251</v>
      </c>
      <c r="E43" s="51">
        <v>0.1019</v>
      </c>
      <c r="F43" s="51">
        <v>0.1151</v>
      </c>
      <c r="G43" s="51">
        <v>0.1152</v>
      </c>
      <c r="H43" s="25"/>
      <c r="I43" s="25"/>
    </row>
    <row r="44" spans="1:9" s="31" customFormat="1" ht="7.5" customHeight="1" thickBot="1">
      <c r="A44" s="26"/>
      <c r="B44" s="35"/>
      <c r="C44" s="36"/>
      <c r="D44" s="52"/>
      <c r="E44" s="53"/>
      <c r="F44" s="53"/>
      <c r="G44" s="53"/>
      <c r="H44" s="30"/>
      <c r="I44" s="30"/>
    </row>
    <row r="45" spans="1:9" s="13" customFormat="1" ht="7.5" customHeight="1" thickTop="1">
      <c r="A45" s="8"/>
      <c r="B45" s="43"/>
      <c r="C45" s="44"/>
      <c r="D45" s="54"/>
      <c r="E45" s="55"/>
      <c r="F45" s="55"/>
      <c r="G45" s="55"/>
      <c r="H45" s="12"/>
      <c r="I45" s="12"/>
    </row>
    <row r="46" spans="1:9" s="20" customFormat="1" ht="30" customHeight="1">
      <c r="A46" s="49"/>
      <c r="B46" s="33" t="s">
        <v>422</v>
      </c>
      <c r="C46" s="16" t="s">
        <v>546</v>
      </c>
      <c r="D46" s="56"/>
      <c r="E46" s="57"/>
      <c r="F46" s="57"/>
      <c r="G46" s="57"/>
      <c r="H46" s="19"/>
      <c r="I46" s="19"/>
    </row>
    <row r="47" spans="1:9" ht="15" customHeight="1">
      <c r="A47" s="58"/>
      <c r="B47" s="21"/>
      <c r="C47" s="21" t="s">
        <v>423</v>
      </c>
      <c r="D47" s="50">
        <v>0.0949</v>
      </c>
      <c r="E47" s="51">
        <v>0.0699</v>
      </c>
      <c r="F47" s="51">
        <v>0.0818</v>
      </c>
      <c r="G47" s="51">
        <v>0.0884</v>
      </c>
      <c r="H47" s="12"/>
      <c r="I47" s="12"/>
    </row>
    <row r="48" spans="1:9" ht="15" customHeight="1">
      <c r="A48" s="58"/>
      <c r="B48" s="21"/>
      <c r="C48" s="21" t="s">
        <v>395</v>
      </c>
      <c r="D48" s="50">
        <v>0.2591</v>
      </c>
      <c r="E48" s="51">
        <v>0.2682</v>
      </c>
      <c r="F48" s="51">
        <v>0.2099</v>
      </c>
      <c r="G48" s="51">
        <v>0.2016</v>
      </c>
      <c r="H48" s="12"/>
      <c r="I48" s="12"/>
    </row>
    <row r="49" spans="1:9" ht="15" customHeight="1">
      <c r="A49" s="58"/>
      <c r="B49" s="21"/>
      <c r="C49" s="21" t="s">
        <v>396</v>
      </c>
      <c r="D49" s="50">
        <v>0.1232</v>
      </c>
      <c r="E49" s="51">
        <v>0.0923</v>
      </c>
      <c r="F49" s="51">
        <v>0.1058</v>
      </c>
      <c r="G49" s="51">
        <v>0.0961</v>
      </c>
      <c r="H49" s="12"/>
      <c r="I49" s="12"/>
    </row>
    <row r="50" spans="1:9" ht="15" customHeight="1">
      <c r="A50" s="58"/>
      <c r="B50" s="21"/>
      <c r="C50" s="21" t="s">
        <v>397</v>
      </c>
      <c r="D50" s="50">
        <v>0.2048</v>
      </c>
      <c r="E50" s="51">
        <v>0.1814</v>
      </c>
      <c r="F50" s="51">
        <v>0.2446</v>
      </c>
      <c r="G50" s="51">
        <v>0.1091</v>
      </c>
      <c r="H50" s="12"/>
      <c r="I50" s="12"/>
    </row>
    <row r="51" spans="1:9" ht="15" customHeight="1">
      <c r="A51" s="58"/>
      <c r="B51" s="21"/>
      <c r="C51" s="21" t="s">
        <v>398</v>
      </c>
      <c r="D51" s="50">
        <v>0.1796</v>
      </c>
      <c r="E51" s="51">
        <v>0.1366</v>
      </c>
      <c r="F51" s="51">
        <v>0.1323</v>
      </c>
      <c r="G51" s="51">
        <v>0.1441</v>
      </c>
      <c r="H51" s="12"/>
      <c r="I51" s="12"/>
    </row>
    <row r="52" spans="1:9" s="13" customFormat="1" ht="7.5" customHeight="1" thickBot="1">
      <c r="A52" s="26"/>
      <c r="B52" s="35"/>
      <c r="C52" s="36"/>
      <c r="D52" s="37"/>
      <c r="E52" s="38"/>
      <c r="F52" s="91"/>
      <c r="G52" s="91"/>
      <c r="H52" s="30"/>
      <c r="I52" s="30"/>
    </row>
    <row r="53" spans="1:9" s="13" customFormat="1" ht="7.5" customHeight="1" thickTop="1">
      <c r="A53" s="8"/>
      <c r="B53" s="43"/>
      <c r="C53" s="44"/>
      <c r="D53" s="10"/>
      <c r="E53" s="11"/>
      <c r="F53" s="55"/>
      <c r="G53" s="55"/>
      <c r="H53" s="12"/>
      <c r="I53" s="12"/>
    </row>
    <row r="54" spans="1:9" s="20" customFormat="1" ht="30" customHeight="1">
      <c r="A54" s="49"/>
      <c r="B54" s="33" t="s">
        <v>425</v>
      </c>
      <c r="C54" s="16" t="s">
        <v>547</v>
      </c>
      <c r="D54" s="34"/>
      <c r="E54" s="18"/>
      <c r="F54" s="57"/>
      <c r="G54" s="57"/>
      <c r="H54" s="19"/>
      <c r="I54" s="19"/>
    </row>
    <row r="55" spans="1:9" ht="15" customHeight="1">
      <c r="A55" s="58"/>
      <c r="B55" s="21"/>
      <c r="C55" s="21" t="s">
        <v>426</v>
      </c>
      <c r="D55" s="50">
        <v>0.1129</v>
      </c>
      <c r="E55" s="51">
        <v>0.0878</v>
      </c>
      <c r="F55" s="51">
        <v>0.1033</v>
      </c>
      <c r="G55" s="51">
        <v>0.1014</v>
      </c>
      <c r="H55" s="12"/>
      <c r="I55" s="12"/>
    </row>
    <row r="56" spans="1:9" ht="15" customHeight="1">
      <c r="A56" s="58"/>
      <c r="B56" s="21"/>
      <c r="C56" s="21" t="s">
        <v>427</v>
      </c>
      <c r="D56" s="50">
        <v>0.1366</v>
      </c>
      <c r="E56" s="51">
        <v>0.1148</v>
      </c>
      <c r="F56" s="51">
        <v>0.126</v>
      </c>
      <c r="G56" s="51">
        <v>0.1281</v>
      </c>
      <c r="H56" s="12"/>
      <c r="I56" s="12"/>
    </row>
    <row r="57" spans="1:9" s="13" customFormat="1" ht="7.5" customHeight="1" thickBot="1">
      <c r="A57" s="26"/>
      <c r="B57" s="35"/>
      <c r="C57" s="36"/>
      <c r="D57" s="37"/>
      <c r="E57" s="38"/>
      <c r="F57" s="38"/>
      <c r="G57" s="38"/>
      <c r="H57" s="30"/>
      <c r="I57" s="30"/>
    </row>
    <row r="58" ht="15" customHeight="1" thickTop="1"/>
    <row r="59" spans="1:9" s="5" customFormat="1" ht="19.5" customHeight="1">
      <c r="A59" s="116">
        <v>1.4</v>
      </c>
      <c r="B59" s="4" t="s">
        <v>428</v>
      </c>
      <c r="D59" s="6" t="s">
        <v>611</v>
      </c>
      <c r="E59" s="6">
        <v>1990</v>
      </c>
      <c r="F59" s="6">
        <v>2000</v>
      </c>
      <c r="G59" s="7">
        <v>2001</v>
      </c>
      <c r="H59" s="6">
        <v>2005</v>
      </c>
      <c r="I59" s="6">
        <v>2010</v>
      </c>
    </row>
    <row r="60" spans="1:9" s="13" customFormat="1" ht="7.5" customHeight="1">
      <c r="A60" s="8"/>
      <c r="B60" s="9"/>
      <c r="C60" s="8"/>
      <c r="D60" s="10"/>
      <c r="E60" s="11"/>
      <c r="F60" s="11"/>
      <c r="G60" s="11"/>
      <c r="H60" s="12"/>
      <c r="I60" s="12"/>
    </row>
    <row r="61" spans="1:9" s="20" customFormat="1" ht="15" customHeight="1">
      <c r="A61" s="49"/>
      <c r="B61" s="33" t="s">
        <v>429</v>
      </c>
      <c r="C61" s="16" t="s">
        <v>357</v>
      </c>
      <c r="D61" s="34"/>
      <c r="E61" s="18"/>
      <c r="F61" s="18"/>
      <c r="G61" s="18"/>
      <c r="H61" s="19"/>
      <c r="I61" s="19"/>
    </row>
    <row r="62" spans="1:9" ht="30" customHeight="1">
      <c r="A62" s="58"/>
      <c r="B62" s="21"/>
      <c r="C62" s="59" t="s">
        <v>358</v>
      </c>
      <c r="D62" s="50">
        <v>0.3062</v>
      </c>
      <c r="E62" s="51">
        <v>0.253</v>
      </c>
      <c r="F62" s="51">
        <v>0.3071</v>
      </c>
      <c r="G62" s="51">
        <v>0.3546</v>
      </c>
      <c r="H62" s="25"/>
      <c r="I62" s="25"/>
    </row>
    <row r="63" spans="1:9" ht="15" customHeight="1">
      <c r="A63" s="58"/>
      <c r="B63" s="21"/>
      <c r="C63" s="21" t="s">
        <v>359</v>
      </c>
      <c r="D63" s="50"/>
      <c r="E63" s="51"/>
      <c r="F63" s="51"/>
      <c r="G63" s="51"/>
      <c r="H63" s="12"/>
      <c r="I63" s="12"/>
    </row>
    <row r="64" spans="1:9" ht="15" customHeight="1">
      <c r="A64" s="58"/>
      <c r="B64" s="21"/>
      <c r="C64" s="21" t="s">
        <v>360</v>
      </c>
      <c r="D64" s="50">
        <v>0.7687</v>
      </c>
      <c r="E64" s="51">
        <v>0.7914</v>
      </c>
      <c r="F64" s="51">
        <v>0.7756</v>
      </c>
      <c r="G64" s="51">
        <v>0.7883</v>
      </c>
      <c r="H64" s="25"/>
      <c r="I64" s="25"/>
    </row>
    <row r="65" spans="1:9" ht="15" customHeight="1">
      <c r="A65" s="58"/>
      <c r="B65" s="21"/>
      <c r="C65" s="21" t="s">
        <v>361</v>
      </c>
      <c r="D65" s="50">
        <v>0.2313</v>
      </c>
      <c r="E65" s="51">
        <v>0.2086</v>
      </c>
      <c r="F65" s="51">
        <v>0.2244</v>
      </c>
      <c r="G65" s="51">
        <v>0.2117</v>
      </c>
      <c r="H65" s="25"/>
      <c r="I65" s="25"/>
    </row>
    <row r="66" spans="1:9" ht="30" customHeight="1">
      <c r="A66" s="58"/>
      <c r="B66" s="21"/>
      <c r="C66" s="59" t="s">
        <v>955</v>
      </c>
      <c r="D66" s="50">
        <v>0.294</v>
      </c>
      <c r="E66" s="51">
        <v>0.2458</v>
      </c>
      <c r="F66" s="51">
        <v>0.2935</v>
      </c>
      <c r="G66" s="51">
        <v>0.3361</v>
      </c>
      <c r="H66" s="25"/>
      <c r="I66" s="25"/>
    </row>
    <row r="67" spans="1:9" s="13" customFormat="1" ht="7.5" customHeight="1" thickBot="1">
      <c r="A67" s="26"/>
      <c r="B67" s="35"/>
      <c r="C67" s="36"/>
      <c r="D67" s="37"/>
      <c r="E67" s="38"/>
      <c r="F67" s="38"/>
      <c r="G67" s="38"/>
      <c r="H67" s="30"/>
      <c r="I67" s="30"/>
    </row>
    <row r="68" spans="1:9" s="3" customFormat="1" ht="30" customHeight="1" thickBot="1" thickTop="1">
      <c r="A68" s="1" t="s">
        <v>1069</v>
      </c>
      <c r="B68" s="2"/>
      <c r="D68" s="443" t="s">
        <v>402</v>
      </c>
      <c r="E68" s="444"/>
      <c r="F68" s="444"/>
      <c r="G68" s="445"/>
      <c r="H68" s="452" t="s">
        <v>914</v>
      </c>
      <c r="I68" s="453"/>
    </row>
    <row r="69" spans="1:9" s="5" customFormat="1" ht="19.5" customHeight="1" thickTop="1">
      <c r="A69" s="116">
        <v>1.5</v>
      </c>
      <c r="B69" s="4" t="s">
        <v>362</v>
      </c>
      <c r="D69" s="6" t="s">
        <v>611</v>
      </c>
      <c r="E69" s="6">
        <v>1998</v>
      </c>
      <c r="F69" s="6">
        <v>1999</v>
      </c>
      <c r="G69" s="7">
        <v>2000</v>
      </c>
      <c r="H69" s="6">
        <v>2005</v>
      </c>
      <c r="I69" s="6">
        <v>2010</v>
      </c>
    </row>
    <row r="70" spans="1:9" s="13" customFormat="1" ht="7.5" customHeight="1">
      <c r="A70" s="8"/>
      <c r="B70" s="43"/>
      <c r="C70" s="44"/>
      <c r="D70" s="10"/>
      <c r="E70" s="11"/>
      <c r="F70" s="11"/>
      <c r="G70" s="11"/>
      <c r="H70" s="12"/>
      <c r="I70" s="12"/>
    </row>
    <row r="71" spans="1:9" s="20" customFormat="1" ht="27.75" customHeight="1">
      <c r="A71" s="49"/>
      <c r="B71" s="33" t="s">
        <v>364</v>
      </c>
      <c r="C71" s="16" t="s">
        <v>1401</v>
      </c>
      <c r="D71" s="34"/>
      <c r="E71" s="18"/>
      <c r="F71" s="18"/>
      <c r="G71" s="18"/>
      <c r="H71" s="19"/>
      <c r="I71" s="19"/>
    </row>
    <row r="72" spans="1:9" ht="13.5" customHeight="1">
      <c r="A72" s="58"/>
      <c r="B72" s="21"/>
      <c r="C72" s="21" t="s">
        <v>365</v>
      </c>
      <c r="D72" s="50">
        <v>0.2972</v>
      </c>
      <c r="E72" s="51">
        <v>0.2155</v>
      </c>
      <c r="F72" s="51">
        <v>0.2152</v>
      </c>
      <c r="G72" s="51">
        <v>0.2209</v>
      </c>
      <c r="H72" s="12"/>
      <c r="I72" s="12"/>
    </row>
    <row r="73" spans="1:9" ht="13.5" customHeight="1">
      <c r="A73" s="58"/>
      <c r="B73" s="21"/>
      <c r="C73" s="21" t="s">
        <v>1402</v>
      </c>
      <c r="D73" s="50">
        <v>0.6756</v>
      </c>
      <c r="E73" s="51">
        <v>0.5901</v>
      </c>
      <c r="F73" s="51">
        <v>0.5867</v>
      </c>
      <c r="G73" s="51">
        <v>0.5831</v>
      </c>
      <c r="H73" s="12"/>
      <c r="I73" s="12"/>
    </row>
    <row r="74" spans="1:9" ht="13.5" customHeight="1">
      <c r="A74" s="58"/>
      <c r="B74" s="21"/>
      <c r="C74" s="21" t="s">
        <v>1403</v>
      </c>
      <c r="D74" s="50">
        <v>0.2204</v>
      </c>
      <c r="E74" s="51">
        <v>0.1254</v>
      </c>
      <c r="F74" s="51">
        <v>0.1513</v>
      </c>
      <c r="G74" s="51">
        <v>0.1469</v>
      </c>
      <c r="H74" s="12"/>
      <c r="I74" s="12"/>
    </row>
    <row r="75" spans="1:9" ht="13.5" customHeight="1">
      <c r="A75" s="58"/>
      <c r="B75" s="21"/>
      <c r="C75" s="21" t="s">
        <v>1404</v>
      </c>
      <c r="D75" s="50">
        <v>0.383</v>
      </c>
      <c r="E75" s="51">
        <v>0.27</v>
      </c>
      <c r="F75" s="51">
        <v>0.2821</v>
      </c>
      <c r="G75" s="51">
        <v>0.2886</v>
      </c>
      <c r="H75" s="12"/>
      <c r="I75" s="12"/>
    </row>
    <row r="76" spans="1:9" ht="13.5" customHeight="1">
      <c r="A76" s="58"/>
      <c r="B76" s="21"/>
      <c r="C76" s="21" t="s">
        <v>366</v>
      </c>
      <c r="D76" s="50">
        <v>0.3824</v>
      </c>
      <c r="E76" s="51">
        <v>0.3355</v>
      </c>
      <c r="F76" s="51">
        <v>0.3358</v>
      </c>
      <c r="G76" s="51">
        <v>0.3438</v>
      </c>
      <c r="H76" s="25"/>
      <c r="I76" s="25"/>
    </row>
    <row r="77" spans="1:9" s="13" customFormat="1" ht="7.5" customHeight="1" thickBot="1">
      <c r="A77" s="26"/>
      <c r="B77" s="35"/>
      <c r="C77" s="36"/>
      <c r="D77" s="37"/>
      <c r="E77" s="38"/>
      <c r="F77" s="38"/>
      <c r="G77" s="38"/>
      <c r="H77" s="30"/>
      <c r="I77" s="30"/>
    </row>
    <row r="78" spans="1:9" s="13" customFormat="1" ht="7.5" customHeight="1" thickTop="1">
      <c r="A78" s="8"/>
      <c r="B78" s="43"/>
      <c r="C78" s="44"/>
      <c r="D78" s="48"/>
      <c r="E78" s="11"/>
      <c r="F78" s="11"/>
      <c r="G78" s="11"/>
      <c r="H78" s="12"/>
      <c r="I78" s="12"/>
    </row>
    <row r="79" spans="1:9" s="20" customFormat="1" ht="39" customHeight="1">
      <c r="A79" s="49"/>
      <c r="B79" s="33" t="s">
        <v>367</v>
      </c>
      <c r="C79" s="16" t="s">
        <v>290</v>
      </c>
      <c r="D79" s="64" t="s">
        <v>1118</v>
      </c>
      <c r="E79" s="23" t="s">
        <v>1118</v>
      </c>
      <c r="F79" s="23" t="s">
        <v>1118</v>
      </c>
      <c r="G79" s="23" t="s">
        <v>1118</v>
      </c>
      <c r="H79" s="25"/>
      <c r="I79" s="25"/>
    </row>
    <row r="80" spans="1:9" s="13" customFormat="1" ht="7.5" customHeight="1" thickBot="1">
      <c r="A80" s="26"/>
      <c r="B80" s="60"/>
      <c r="C80" s="26"/>
      <c r="D80" s="37"/>
      <c r="E80" s="38"/>
      <c r="F80" s="38"/>
      <c r="G80" s="38"/>
      <c r="H80" s="30"/>
      <c r="I80" s="30"/>
    </row>
    <row r="81" spans="1:9" s="13" customFormat="1" ht="7.5" customHeight="1" thickTop="1">
      <c r="A81" s="8"/>
      <c r="B81" s="43"/>
      <c r="C81" s="44"/>
      <c r="D81" s="48"/>
      <c r="E81" s="11"/>
      <c r="F81" s="11"/>
      <c r="G81" s="11"/>
      <c r="H81" s="12"/>
      <c r="I81" s="12"/>
    </row>
    <row r="82" spans="1:9" s="20" customFormat="1" ht="67.5" customHeight="1">
      <c r="A82" s="49"/>
      <c r="B82" s="33" t="s">
        <v>368</v>
      </c>
      <c r="C82" s="16" t="s">
        <v>291</v>
      </c>
      <c r="D82" s="64" t="s">
        <v>1118</v>
      </c>
      <c r="E82" s="23" t="s">
        <v>1118</v>
      </c>
      <c r="F82" s="23" t="s">
        <v>1118</v>
      </c>
      <c r="G82" s="23" t="s">
        <v>1118</v>
      </c>
      <c r="H82" s="61"/>
      <c r="I82" s="61"/>
    </row>
    <row r="83" spans="1:9" s="13" customFormat="1" ht="7.5" customHeight="1">
      <c r="A83" s="8"/>
      <c r="B83" s="9"/>
      <c r="C83" s="8"/>
      <c r="D83" s="48"/>
      <c r="E83" s="11"/>
      <c r="F83" s="11"/>
      <c r="G83" s="11"/>
      <c r="H83" s="12"/>
      <c r="I83" s="12"/>
    </row>
    <row r="84" spans="1:9" s="402" customFormat="1" ht="19.5" customHeight="1">
      <c r="A84" s="116">
        <v>1.5</v>
      </c>
      <c r="B84" s="401" t="s">
        <v>1015</v>
      </c>
      <c r="D84" s="6" t="s">
        <v>261</v>
      </c>
      <c r="E84" s="6">
        <v>2000</v>
      </c>
      <c r="F84" s="6">
        <v>2001</v>
      </c>
      <c r="G84" s="7">
        <v>2002</v>
      </c>
      <c r="H84" s="6">
        <v>2005</v>
      </c>
      <c r="I84" s="6">
        <v>2010</v>
      </c>
    </row>
    <row r="85" spans="1:9" s="13" customFormat="1" ht="7.5" customHeight="1">
      <c r="A85" s="8"/>
      <c r="B85" s="9"/>
      <c r="C85" s="8"/>
      <c r="D85" s="10"/>
      <c r="E85" s="11"/>
      <c r="F85" s="11"/>
      <c r="G85" s="11"/>
      <c r="H85" s="12"/>
      <c r="I85" s="12"/>
    </row>
    <row r="86" spans="1:9" s="20" customFormat="1" ht="15" customHeight="1">
      <c r="A86" s="49"/>
      <c r="B86" s="33" t="s">
        <v>369</v>
      </c>
      <c r="C86" s="16" t="s">
        <v>370</v>
      </c>
      <c r="D86" s="34"/>
      <c r="E86" s="18"/>
      <c r="F86" s="18"/>
      <c r="G86" s="18"/>
      <c r="H86" s="19"/>
      <c r="I86" s="19"/>
    </row>
    <row r="87" spans="1:9" ht="27.75" customHeight="1">
      <c r="A87" s="58"/>
      <c r="B87" s="21"/>
      <c r="C87" s="59" t="s">
        <v>653</v>
      </c>
      <c r="D87" s="62">
        <v>58525</v>
      </c>
      <c r="E87" s="63">
        <v>4517</v>
      </c>
      <c r="F87" s="63">
        <v>4444</v>
      </c>
      <c r="G87" s="63">
        <v>4685</v>
      </c>
      <c r="H87" s="25"/>
      <c r="I87" s="25"/>
    </row>
    <row r="88" spans="1:9" ht="27.75" customHeight="1">
      <c r="A88" s="58"/>
      <c r="B88" s="21"/>
      <c r="C88" s="59" t="s">
        <v>654</v>
      </c>
      <c r="D88" s="62">
        <v>98649</v>
      </c>
      <c r="E88" s="63">
        <v>8065</v>
      </c>
      <c r="F88" s="63">
        <v>7924</v>
      </c>
      <c r="G88" s="63">
        <v>8209</v>
      </c>
      <c r="H88" s="25"/>
      <c r="I88" s="25"/>
    </row>
    <row r="89" spans="1:9" ht="27.75" customHeight="1">
      <c r="A89" s="58"/>
      <c r="B89" s="21"/>
      <c r="C89" s="59" t="s">
        <v>655</v>
      </c>
      <c r="D89" s="62">
        <v>475356</v>
      </c>
      <c r="E89" s="63">
        <v>25350</v>
      </c>
      <c r="F89" s="63">
        <v>27331</v>
      </c>
      <c r="G89" s="63">
        <v>31984</v>
      </c>
      <c r="H89" s="25"/>
      <c r="I89" s="25"/>
    </row>
    <row r="90" spans="1:9" ht="27.75" customHeight="1">
      <c r="A90" s="58"/>
      <c r="B90" s="21"/>
      <c r="C90" s="59" t="s">
        <v>656</v>
      </c>
      <c r="D90" s="62">
        <v>472312</v>
      </c>
      <c r="E90" s="63">
        <v>24366</v>
      </c>
      <c r="F90" s="63">
        <v>25963</v>
      </c>
      <c r="G90" s="63">
        <v>32302</v>
      </c>
      <c r="H90" s="25"/>
      <c r="I90" s="25"/>
    </row>
    <row r="91" spans="1:9" ht="27.75" customHeight="1">
      <c r="A91" s="58"/>
      <c r="B91" s="21"/>
      <c r="C91" s="59" t="s">
        <v>657</v>
      </c>
      <c r="D91" s="62">
        <v>126623</v>
      </c>
      <c r="E91" s="63">
        <v>6848</v>
      </c>
      <c r="F91" s="63">
        <v>7250</v>
      </c>
      <c r="G91" s="63">
        <v>7921</v>
      </c>
      <c r="H91" s="25"/>
      <c r="I91" s="25"/>
    </row>
    <row r="92" spans="1:9" s="13" customFormat="1" ht="7.5" customHeight="1" thickBot="1">
      <c r="A92" s="26"/>
      <c r="B92" s="35"/>
      <c r="C92" s="36"/>
      <c r="D92" s="37"/>
      <c r="E92" s="38"/>
      <c r="F92" s="38"/>
      <c r="G92" s="38"/>
      <c r="H92" s="30"/>
      <c r="I92" s="30"/>
    </row>
    <row r="93" spans="1:9" s="3" customFormat="1" ht="30" customHeight="1" thickBot="1" thickTop="1">
      <c r="A93" s="1" t="s">
        <v>1069</v>
      </c>
      <c r="B93" s="2"/>
      <c r="D93" s="443" t="s">
        <v>402</v>
      </c>
      <c r="E93" s="444"/>
      <c r="F93" s="444"/>
      <c r="G93" s="445"/>
      <c r="H93" s="452" t="s">
        <v>914</v>
      </c>
      <c r="I93" s="453"/>
    </row>
    <row r="94" spans="1:9" s="5" customFormat="1" ht="19.5" customHeight="1" thickTop="1">
      <c r="A94" s="116">
        <v>1.6</v>
      </c>
      <c r="B94" s="4" t="s">
        <v>371</v>
      </c>
      <c r="D94" s="6" t="s">
        <v>416</v>
      </c>
      <c r="E94" s="6">
        <v>1989</v>
      </c>
      <c r="F94" s="6">
        <v>1999</v>
      </c>
      <c r="G94" s="7">
        <v>2001</v>
      </c>
      <c r="H94" s="6">
        <v>2005</v>
      </c>
      <c r="I94" s="6">
        <v>2010</v>
      </c>
    </row>
    <row r="95" spans="1:9" s="13" customFormat="1" ht="7.5" customHeight="1">
      <c r="A95" s="8"/>
      <c r="B95" s="9"/>
      <c r="C95" s="8"/>
      <c r="D95" s="10"/>
      <c r="E95" s="11"/>
      <c r="F95" s="11"/>
      <c r="G95" s="11"/>
      <c r="H95" s="12"/>
      <c r="I95" s="12"/>
    </row>
    <row r="96" spans="1:9" s="20" customFormat="1" ht="27.75" customHeight="1">
      <c r="A96" s="49"/>
      <c r="B96" s="33" t="s">
        <v>372</v>
      </c>
      <c r="C96" s="16" t="s">
        <v>956</v>
      </c>
      <c r="D96" s="50">
        <v>0.1761</v>
      </c>
      <c r="E96" s="51">
        <v>0.1496</v>
      </c>
      <c r="F96" s="51">
        <v>0.1567</v>
      </c>
      <c r="G96" s="51">
        <v>0.154</v>
      </c>
      <c r="H96" s="25"/>
      <c r="I96" s="25"/>
    </row>
    <row r="97" spans="1:9" s="31" customFormat="1" ht="7.5" customHeight="1" thickBot="1">
      <c r="A97" s="26"/>
      <c r="B97" s="35"/>
      <c r="C97" s="36"/>
      <c r="D97" s="28"/>
      <c r="E97" s="29"/>
      <c r="F97" s="29"/>
      <c r="G97" s="29"/>
      <c r="H97" s="30"/>
      <c r="I97" s="30"/>
    </row>
    <row r="98" ht="15" customHeight="1" thickTop="1"/>
    <row r="99" spans="1:9" s="5" customFormat="1" ht="19.5" customHeight="1">
      <c r="A99" s="116">
        <v>1.7</v>
      </c>
      <c r="B99" s="4" t="s">
        <v>373</v>
      </c>
      <c r="D99" s="6" t="s">
        <v>261</v>
      </c>
      <c r="E99" s="6">
        <v>2000</v>
      </c>
      <c r="F99" s="6">
        <v>2001</v>
      </c>
      <c r="G99" s="7">
        <v>2002</v>
      </c>
      <c r="H99" s="6">
        <v>2005</v>
      </c>
      <c r="I99" s="6">
        <v>2010</v>
      </c>
    </row>
    <row r="100" spans="1:9" s="13" customFormat="1" ht="7.5" customHeight="1">
      <c r="A100" s="8"/>
      <c r="B100" s="43"/>
      <c r="C100" s="44"/>
      <c r="D100" s="48"/>
      <c r="E100" s="11"/>
      <c r="F100" s="11"/>
      <c r="G100" s="11"/>
      <c r="H100" s="12"/>
      <c r="I100" s="12"/>
    </row>
    <row r="101" spans="1:9" s="20" customFormat="1" ht="42" customHeight="1">
      <c r="A101" s="49"/>
      <c r="B101" s="33" t="s">
        <v>375</v>
      </c>
      <c r="C101" s="16" t="s">
        <v>658</v>
      </c>
      <c r="D101" s="64" t="s">
        <v>1118</v>
      </c>
      <c r="E101" s="51">
        <v>0.1852</v>
      </c>
      <c r="F101" s="51">
        <v>0.1979</v>
      </c>
      <c r="G101" s="23" t="s">
        <v>1118</v>
      </c>
      <c r="H101" s="19"/>
      <c r="I101" s="19"/>
    </row>
    <row r="102" spans="1:9" s="13" customFormat="1" ht="7.5" customHeight="1" thickBot="1">
      <c r="A102" s="26"/>
      <c r="B102" s="35"/>
      <c r="C102" s="36"/>
      <c r="D102" s="37"/>
      <c r="E102" s="38"/>
      <c r="F102" s="38"/>
      <c r="G102" s="38"/>
      <c r="H102" s="30"/>
      <c r="I102" s="30"/>
    </row>
    <row r="103" spans="1:9" s="13" customFormat="1" ht="7.5" customHeight="1" thickTop="1">
      <c r="A103" s="8"/>
      <c r="B103" s="43"/>
      <c r="C103" s="44"/>
      <c r="D103" s="48"/>
      <c r="E103" s="11"/>
      <c r="F103" s="11"/>
      <c r="G103" s="11"/>
      <c r="H103" s="12"/>
      <c r="I103" s="12"/>
    </row>
    <row r="104" spans="1:9" s="20" customFormat="1" ht="42" customHeight="1">
      <c r="A104" s="49"/>
      <c r="B104" s="33" t="s">
        <v>378</v>
      </c>
      <c r="C104" s="16" t="s">
        <v>659</v>
      </c>
      <c r="D104" s="62"/>
      <c r="E104" s="23"/>
      <c r="F104" s="23"/>
      <c r="G104" s="63"/>
      <c r="H104" s="25"/>
      <c r="I104" s="25"/>
    </row>
    <row r="105" spans="1:9" ht="27.75" customHeight="1">
      <c r="A105" s="58"/>
      <c r="B105" s="21"/>
      <c r="C105" s="59" t="s">
        <v>660</v>
      </c>
      <c r="D105" s="62">
        <v>25241</v>
      </c>
      <c r="E105" s="23" t="s">
        <v>1118</v>
      </c>
      <c r="F105" s="23" t="s">
        <v>1118</v>
      </c>
      <c r="G105" s="63">
        <v>2065</v>
      </c>
      <c r="H105" s="25"/>
      <c r="I105" s="25"/>
    </row>
    <row r="106" spans="1:9" ht="27.75" customHeight="1">
      <c r="A106" s="58"/>
      <c r="B106" s="21"/>
      <c r="C106" s="59" t="s">
        <v>661</v>
      </c>
      <c r="D106" s="62">
        <v>48438</v>
      </c>
      <c r="E106" s="23" t="s">
        <v>1118</v>
      </c>
      <c r="F106" s="23" t="s">
        <v>1118</v>
      </c>
      <c r="G106" s="63">
        <v>5239</v>
      </c>
      <c r="H106" s="25"/>
      <c r="I106" s="25"/>
    </row>
    <row r="107" spans="1:9" s="13" customFormat="1" ht="7.5" customHeight="1" thickBot="1">
      <c r="A107" s="26"/>
      <c r="B107" s="60"/>
      <c r="C107" s="26"/>
      <c r="D107" s="37"/>
      <c r="E107" s="38"/>
      <c r="F107" s="38"/>
      <c r="G107" s="38"/>
      <c r="H107" s="30"/>
      <c r="I107" s="30"/>
    </row>
    <row r="108" spans="1:9" s="13" customFormat="1" ht="7.5" customHeight="1" thickTop="1">
      <c r="A108" s="8"/>
      <c r="B108" s="43"/>
      <c r="C108" s="44"/>
      <c r="D108" s="48"/>
      <c r="E108" s="11"/>
      <c r="F108" s="11"/>
      <c r="G108" s="11"/>
      <c r="H108" s="12"/>
      <c r="I108" s="12"/>
    </row>
    <row r="109" spans="1:9" s="20" customFormat="1" ht="42" customHeight="1">
      <c r="A109" s="49"/>
      <c r="B109" s="33" t="s">
        <v>379</v>
      </c>
      <c r="C109" s="16" t="s">
        <v>662</v>
      </c>
      <c r="D109" s="64" t="s">
        <v>1118</v>
      </c>
      <c r="E109" s="63">
        <v>19680</v>
      </c>
      <c r="F109" s="63">
        <v>21018</v>
      </c>
      <c r="G109" s="63">
        <v>21276</v>
      </c>
      <c r="H109" s="65"/>
      <c r="I109" s="65"/>
    </row>
    <row r="110" spans="1:9" s="13" customFormat="1" ht="7.5" customHeight="1" thickBot="1">
      <c r="A110" s="26"/>
      <c r="B110" s="60"/>
      <c r="C110" s="26"/>
      <c r="D110" s="37"/>
      <c r="E110" s="38"/>
      <c r="F110" s="38"/>
      <c r="G110" s="38"/>
      <c r="H110" s="30"/>
      <c r="I110" s="30"/>
    </row>
    <row r="111" ht="15" customHeight="1" thickTop="1"/>
    <row r="112" spans="1:9" s="5" customFormat="1" ht="19.5" customHeight="1">
      <c r="A112" s="116">
        <v>1.8</v>
      </c>
      <c r="B112" s="4" t="s">
        <v>380</v>
      </c>
      <c r="D112" s="6" t="s">
        <v>261</v>
      </c>
      <c r="E112" s="6">
        <v>2000</v>
      </c>
      <c r="F112" s="6">
        <v>2001</v>
      </c>
      <c r="G112" s="7">
        <v>2002</v>
      </c>
      <c r="H112" s="6">
        <v>2005</v>
      </c>
      <c r="I112" s="6">
        <v>2010</v>
      </c>
    </row>
    <row r="113" spans="1:9" s="13" customFormat="1" ht="7.5" customHeight="1">
      <c r="A113" s="8"/>
      <c r="B113" s="43"/>
      <c r="C113" s="44"/>
      <c r="D113" s="10"/>
      <c r="E113" s="11"/>
      <c r="F113" s="11"/>
      <c r="G113" s="11"/>
      <c r="H113" s="12"/>
      <c r="I113" s="12"/>
    </row>
    <row r="114" spans="1:9" s="20" customFormat="1" ht="15" customHeight="1">
      <c r="A114" s="49"/>
      <c r="B114" s="33" t="s">
        <v>381</v>
      </c>
      <c r="C114" s="16" t="s">
        <v>382</v>
      </c>
      <c r="D114" s="34"/>
      <c r="E114" s="18"/>
      <c r="F114" s="18"/>
      <c r="G114" s="18"/>
      <c r="H114" s="19"/>
      <c r="I114" s="19"/>
    </row>
    <row r="115" spans="1:9" ht="27.75" customHeight="1">
      <c r="A115" s="58"/>
      <c r="B115" s="21"/>
      <c r="C115" s="59" t="s">
        <v>383</v>
      </c>
      <c r="D115" s="120">
        <v>92.82</v>
      </c>
      <c r="E115" s="121">
        <v>51.58995577263088</v>
      </c>
      <c r="F115" s="121">
        <v>24.596842380359423</v>
      </c>
      <c r="G115" s="121">
        <v>29.833538965635807</v>
      </c>
      <c r="H115" s="25"/>
      <c r="I115" s="25"/>
    </row>
    <row r="116" spans="1:9" ht="40.5" customHeight="1">
      <c r="A116" s="58"/>
      <c r="B116" s="21"/>
      <c r="C116" s="59" t="s">
        <v>84</v>
      </c>
      <c r="D116" s="120">
        <v>298.53</v>
      </c>
      <c r="E116" s="121">
        <v>333.64961346420074</v>
      </c>
      <c r="F116" s="121">
        <v>337.18171429742705</v>
      </c>
      <c r="G116" s="121">
        <v>300.1051758661839</v>
      </c>
      <c r="H116" s="25"/>
      <c r="I116" s="25"/>
    </row>
    <row r="117" spans="1:9" s="13" customFormat="1" ht="7.5" customHeight="1" thickBot="1">
      <c r="A117" s="26"/>
      <c r="B117" s="35"/>
      <c r="C117" s="36"/>
      <c r="D117" s="37"/>
      <c r="E117" s="38"/>
      <c r="F117" s="38"/>
      <c r="G117" s="38"/>
      <c r="H117" s="30"/>
      <c r="I117" s="30"/>
    </row>
    <row r="118" spans="1:9" s="3" customFormat="1" ht="30" customHeight="1" thickBot="1" thickTop="1">
      <c r="A118" s="1" t="s">
        <v>1069</v>
      </c>
      <c r="B118" s="2"/>
      <c r="D118" s="443" t="s">
        <v>402</v>
      </c>
      <c r="E118" s="444"/>
      <c r="F118" s="444"/>
      <c r="G118" s="445"/>
      <c r="H118" s="452" t="s">
        <v>914</v>
      </c>
      <c r="I118" s="453"/>
    </row>
    <row r="119" spans="1:9" s="5" customFormat="1" ht="19.5" customHeight="1" thickTop="1">
      <c r="A119" s="116">
        <v>1.8</v>
      </c>
      <c r="B119" s="4" t="s">
        <v>1016</v>
      </c>
      <c r="D119" s="6" t="s">
        <v>261</v>
      </c>
      <c r="E119" s="6">
        <v>2000</v>
      </c>
      <c r="F119" s="6">
        <v>2001</v>
      </c>
      <c r="G119" s="7">
        <v>2002</v>
      </c>
      <c r="H119" s="6">
        <v>2005</v>
      </c>
      <c r="I119" s="6">
        <v>2010</v>
      </c>
    </row>
    <row r="120" spans="1:9" s="13" customFormat="1" ht="7.5" customHeight="1">
      <c r="A120" s="8"/>
      <c r="B120" s="43"/>
      <c r="C120" s="44"/>
      <c r="D120" s="10"/>
      <c r="E120" s="11"/>
      <c r="F120" s="11"/>
      <c r="G120" s="11"/>
      <c r="H120" s="12"/>
      <c r="I120" s="12"/>
    </row>
    <row r="121" spans="1:9" s="20" customFormat="1" ht="54.75" customHeight="1">
      <c r="A121" s="49"/>
      <c r="B121" s="33" t="s">
        <v>384</v>
      </c>
      <c r="C121" s="16" t="s">
        <v>663</v>
      </c>
      <c r="D121" s="64" t="s">
        <v>1118</v>
      </c>
      <c r="E121" s="63">
        <v>2055</v>
      </c>
      <c r="F121" s="63">
        <v>2789</v>
      </c>
      <c r="G121" s="63">
        <v>1911</v>
      </c>
      <c r="H121" s="19"/>
      <c r="I121" s="19"/>
    </row>
    <row r="122" spans="1:9" s="13" customFormat="1" ht="7.5" customHeight="1" thickBot="1">
      <c r="A122" s="26"/>
      <c r="B122" s="35"/>
      <c r="C122" s="36"/>
      <c r="D122" s="37"/>
      <c r="E122" s="38"/>
      <c r="F122" s="38"/>
      <c r="G122" s="38"/>
      <c r="H122" s="30"/>
      <c r="I122" s="30"/>
    </row>
    <row r="123" spans="1:9" s="13" customFormat="1" ht="7.5" customHeight="1" thickTop="1">
      <c r="A123" s="8"/>
      <c r="B123" s="43"/>
      <c r="C123" s="44"/>
      <c r="D123" s="48"/>
      <c r="E123" s="11"/>
      <c r="F123" s="11"/>
      <c r="G123" s="11"/>
      <c r="H123" s="12"/>
      <c r="I123" s="12"/>
    </row>
    <row r="124" spans="1:9" s="20" customFormat="1" ht="15" customHeight="1">
      <c r="A124" s="49"/>
      <c r="B124" s="33" t="s">
        <v>386</v>
      </c>
      <c r="C124" s="16" t="s">
        <v>664</v>
      </c>
      <c r="D124" s="34"/>
      <c r="E124" s="18"/>
      <c r="F124" s="18"/>
      <c r="G124" s="18"/>
      <c r="H124" s="19"/>
      <c r="I124" s="19"/>
    </row>
    <row r="125" spans="1:9" ht="15" customHeight="1">
      <c r="A125" s="58"/>
      <c r="B125" s="21"/>
      <c r="C125" s="21" t="s">
        <v>665</v>
      </c>
      <c r="D125" s="64" t="s">
        <v>1118</v>
      </c>
      <c r="E125" s="121">
        <v>39.9</v>
      </c>
      <c r="F125" s="121">
        <v>41.5</v>
      </c>
      <c r="G125" s="121">
        <v>46.9</v>
      </c>
      <c r="H125" s="65"/>
      <c r="I125" s="65"/>
    </row>
    <row r="126" spans="1:9" ht="25.5" customHeight="1">
      <c r="A126" s="58"/>
      <c r="B126" s="21"/>
      <c r="C126" s="59" t="s">
        <v>666</v>
      </c>
      <c r="D126" s="50">
        <v>0.509</v>
      </c>
      <c r="E126" s="23" t="s">
        <v>1118</v>
      </c>
      <c r="F126" s="23" t="s">
        <v>1118</v>
      </c>
      <c r="G126" s="51">
        <v>0.457</v>
      </c>
      <c r="H126" s="25"/>
      <c r="I126" s="25"/>
    </row>
    <row r="127" spans="1:9" s="13" customFormat="1" ht="7.5" customHeight="1" thickBot="1">
      <c r="A127" s="26"/>
      <c r="B127" s="35"/>
      <c r="C127" s="36"/>
      <c r="D127" s="37"/>
      <c r="E127" s="38"/>
      <c r="F127" s="38"/>
      <c r="G127" s="38"/>
      <c r="H127" s="30"/>
      <c r="I127" s="30"/>
    </row>
    <row r="128" ht="15" customHeight="1" thickTop="1"/>
    <row r="129" spans="1:9" s="5" customFormat="1" ht="19.5" customHeight="1">
      <c r="A129" s="373">
        <v>1.9</v>
      </c>
      <c r="B129" s="4" t="s">
        <v>493</v>
      </c>
      <c r="D129" s="6" t="s">
        <v>374</v>
      </c>
      <c r="E129" s="6">
        <v>1993</v>
      </c>
      <c r="F129" s="6">
        <v>1994</v>
      </c>
      <c r="G129" s="7">
        <v>1995</v>
      </c>
      <c r="H129" s="6">
        <v>2005</v>
      </c>
      <c r="I129" s="6">
        <v>2010</v>
      </c>
    </row>
    <row r="130" spans="1:9" s="13" customFormat="1" ht="7.5" customHeight="1">
      <c r="A130" s="8"/>
      <c r="B130" s="9"/>
      <c r="C130" s="8"/>
      <c r="D130" s="10"/>
      <c r="E130" s="11"/>
      <c r="F130" s="11"/>
      <c r="G130" s="11"/>
      <c r="H130" s="12"/>
      <c r="I130" s="12"/>
    </row>
    <row r="131" spans="1:9" s="20" customFormat="1" ht="30" customHeight="1">
      <c r="A131" s="49"/>
      <c r="B131" s="33" t="s">
        <v>494</v>
      </c>
      <c r="C131" s="16" t="s">
        <v>292</v>
      </c>
      <c r="D131" s="64" t="s">
        <v>1118</v>
      </c>
      <c r="E131" s="23" t="s">
        <v>1118</v>
      </c>
      <c r="F131" s="63">
        <v>4188</v>
      </c>
      <c r="G131" s="63">
        <v>3785</v>
      </c>
      <c r="H131" s="65"/>
      <c r="I131" s="65"/>
    </row>
    <row r="132" spans="1:9" s="31" customFormat="1" ht="7.5" customHeight="1" thickBot="1">
      <c r="A132" s="26"/>
      <c r="B132" s="35"/>
      <c r="C132" s="36"/>
      <c r="D132" s="28"/>
      <c r="E132" s="29"/>
      <c r="F132" s="29"/>
      <c r="G132" s="29"/>
      <c r="H132" s="30"/>
      <c r="I132" s="30"/>
    </row>
    <row r="133" ht="15" customHeight="1" thickTop="1"/>
    <row r="134" spans="1:9" s="5" customFormat="1" ht="19.5" customHeight="1">
      <c r="A134" s="128">
        <v>1.1</v>
      </c>
      <c r="B134" s="4" t="s">
        <v>495</v>
      </c>
      <c r="D134" s="6" t="s">
        <v>591</v>
      </c>
      <c r="E134" s="6">
        <v>1994</v>
      </c>
      <c r="F134" s="6">
        <v>1996</v>
      </c>
      <c r="G134" s="7">
        <v>2000</v>
      </c>
      <c r="H134" s="6">
        <v>2005</v>
      </c>
      <c r="I134" s="6">
        <v>2010</v>
      </c>
    </row>
    <row r="135" spans="1:9" s="13" customFormat="1" ht="7.5" customHeight="1">
      <c r="A135" s="8"/>
      <c r="B135" s="43"/>
      <c r="C135" s="44"/>
      <c r="D135" s="10"/>
      <c r="E135" s="11"/>
      <c r="F135" s="11"/>
      <c r="G135" s="11"/>
      <c r="H135" s="12"/>
      <c r="I135" s="12"/>
    </row>
    <row r="136" spans="1:9" s="20" customFormat="1" ht="30" customHeight="1">
      <c r="A136" s="49"/>
      <c r="B136" s="33" t="s">
        <v>496</v>
      </c>
      <c r="C136" s="16" t="s">
        <v>293</v>
      </c>
      <c r="D136" s="34"/>
      <c r="E136" s="18"/>
      <c r="F136" s="18"/>
      <c r="G136" s="18"/>
      <c r="H136" s="19"/>
      <c r="I136" s="19"/>
    </row>
    <row r="137" spans="1:9" ht="15" customHeight="1">
      <c r="A137" s="58"/>
      <c r="B137" s="21"/>
      <c r="C137" s="59" t="s">
        <v>497</v>
      </c>
      <c r="D137" s="62">
        <v>55000</v>
      </c>
      <c r="E137" s="63">
        <v>4433</v>
      </c>
      <c r="F137" s="63">
        <v>5560</v>
      </c>
      <c r="G137" s="63">
        <v>5000</v>
      </c>
      <c r="H137" s="374"/>
      <c r="I137" s="65"/>
    </row>
    <row r="138" spans="1:9" ht="15" customHeight="1">
      <c r="A138" s="58"/>
      <c r="B138" s="21"/>
      <c r="C138" s="59" t="s">
        <v>438</v>
      </c>
      <c r="D138" s="62"/>
      <c r="E138" s="63"/>
      <c r="F138" s="63"/>
      <c r="G138" s="63"/>
      <c r="H138" s="67"/>
      <c r="I138" s="67"/>
    </row>
    <row r="139" spans="1:9" ht="15" customHeight="1">
      <c r="A139" s="58"/>
      <c r="B139" s="21"/>
      <c r="C139" s="59" t="s">
        <v>439</v>
      </c>
      <c r="D139" s="62"/>
      <c r="E139" s="63">
        <v>330</v>
      </c>
      <c r="F139" s="63">
        <v>399</v>
      </c>
      <c r="G139" s="63">
        <f>G137*100000/1515997</f>
        <v>329.815956100177</v>
      </c>
      <c r="H139" s="67"/>
      <c r="I139" s="67"/>
    </row>
    <row r="140" spans="1:9" ht="15" customHeight="1">
      <c r="A140" s="58"/>
      <c r="B140" s="21"/>
      <c r="C140" s="59" t="s">
        <v>440</v>
      </c>
      <c r="D140" s="62"/>
      <c r="E140" s="63">
        <v>371</v>
      </c>
      <c r="F140" s="63">
        <v>375</v>
      </c>
      <c r="G140" s="23" t="s">
        <v>1118</v>
      </c>
      <c r="H140" s="25"/>
      <c r="I140" s="25"/>
    </row>
    <row r="141" spans="1:9" s="13" customFormat="1" ht="7.5" customHeight="1" thickBot="1">
      <c r="A141" s="26"/>
      <c r="B141" s="35"/>
      <c r="C141" s="36"/>
      <c r="D141" s="37"/>
      <c r="E141" s="38"/>
      <c r="F141" s="38"/>
      <c r="G141" s="38"/>
      <c r="H141" s="30"/>
      <c r="I141" s="30"/>
    </row>
    <row r="142" spans="1:9" s="13" customFormat="1" ht="7.5" customHeight="1" thickTop="1">
      <c r="A142" s="8"/>
      <c r="B142" s="43"/>
      <c r="C142" s="44"/>
      <c r="D142" s="48"/>
      <c r="E142" s="11"/>
      <c r="F142" s="11"/>
      <c r="G142" s="11"/>
      <c r="H142" s="12"/>
      <c r="I142" s="12"/>
    </row>
    <row r="143" spans="1:9" s="20" customFormat="1" ht="30" customHeight="1">
      <c r="A143" s="49"/>
      <c r="B143" s="33" t="s">
        <v>441</v>
      </c>
      <c r="C143" s="16" t="s">
        <v>294</v>
      </c>
      <c r="D143" s="34"/>
      <c r="E143" s="18"/>
      <c r="F143" s="18"/>
      <c r="G143" s="18"/>
      <c r="H143" s="19"/>
      <c r="I143" s="19"/>
    </row>
    <row r="144" spans="1:9" ht="15" customHeight="1">
      <c r="A144" s="58"/>
      <c r="B144" s="21"/>
      <c r="C144" s="21" t="s">
        <v>442</v>
      </c>
      <c r="D144" s="22">
        <v>0.68</v>
      </c>
      <c r="E144" s="23" t="s">
        <v>1118</v>
      </c>
      <c r="F144" s="23" t="s">
        <v>1118</v>
      </c>
      <c r="G144" s="24">
        <v>0.72</v>
      </c>
      <c r="H144" s="25"/>
      <c r="I144" s="25"/>
    </row>
    <row r="145" spans="1:9" ht="15" customHeight="1">
      <c r="A145" s="58"/>
      <c r="B145" s="21"/>
      <c r="C145" s="21" t="s">
        <v>443</v>
      </c>
      <c r="D145" s="22">
        <v>0.32</v>
      </c>
      <c r="E145" s="23" t="s">
        <v>1118</v>
      </c>
      <c r="F145" s="23" t="s">
        <v>1118</v>
      </c>
      <c r="G145" s="24">
        <v>0.28</v>
      </c>
      <c r="H145" s="25"/>
      <c r="I145" s="25"/>
    </row>
    <row r="146" spans="1:9" s="13" customFormat="1" ht="7.5" customHeight="1" thickBot="1">
      <c r="A146" s="26"/>
      <c r="B146" s="35"/>
      <c r="C146" s="36"/>
      <c r="D146" s="37"/>
      <c r="E146" s="38"/>
      <c r="F146" s="38"/>
      <c r="G146" s="38"/>
      <c r="H146" s="30"/>
      <c r="I146" s="30"/>
    </row>
    <row r="147" spans="1:9" s="3" customFormat="1" ht="30" customHeight="1" thickBot="1" thickTop="1">
      <c r="A147" s="1" t="s">
        <v>1069</v>
      </c>
      <c r="B147" s="2"/>
      <c r="D147" s="443" t="s">
        <v>402</v>
      </c>
      <c r="E147" s="444"/>
      <c r="F147" s="444"/>
      <c r="G147" s="445"/>
      <c r="H147" s="452" t="s">
        <v>914</v>
      </c>
      <c r="I147" s="453"/>
    </row>
    <row r="148" spans="1:9" s="5" customFormat="1" ht="19.5" customHeight="1" thickTop="1">
      <c r="A148" s="128">
        <v>1.1</v>
      </c>
      <c r="B148" s="4" t="s">
        <v>1017</v>
      </c>
      <c r="D148" s="6" t="s">
        <v>591</v>
      </c>
      <c r="E148" s="6">
        <v>1994</v>
      </c>
      <c r="F148" s="6">
        <v>1996</v>
      </c>
      <c r="G148" s="7">
        <v>2000</v>
      </c>
      <c r="H148" s="6">
        <v>2005</v>
      </c>
      <c r="I148" s="6">
        <v>2010</v>
      </c>
    </row>
    <row r="149" spans="1:9" s="13" customFormat="1" ht="7.5" customHeight="1">
      <c r="A149" s="8"/>
      <c r="B149" s="43"/>
      <c r="C149" s="44"/>
      <c r="D149" s="10"/>
      <c r="E149" s="11"/>
      <c r="F149" s="11"/>
      <c r="G149" s="11"/>
      <c r="H149" s="12"/>
      <c r="I149" s="12"/>
    </row>
    <row r="150" spans="1:9" s="20" customFormat="1" ht="30" customHeight="1">
      <c r="A150" s="49"/>
      <c r="B150" s="33" t="s">
        <v>444</v>
      </c>
      <c r="C150" s="16" t="s">
        <v>295</v>
      </c>
      <c r="D150" s="22">
        <v>0.35</v>
      </c>
      <c r="E150" s="23" t="s">
        <v>1118</v>
      </c>
      <c r="F150" s="23" t="s">
        <v>1118</v>
      </c>
      <c r="G150" s="24">
        <v>0.45</v>
      </c>
      <c r="H150" s="69"/>
      <c r="I150" s="69"/>
    </row>
    <row r="151" spans="1:9" s="13" customFormat="1" ht="7.5" customHeight="1" thickBot="1">
      <c r="A151" s="26"/>
      <c r="B151" s="35"/>
      <c r="C151" s="36"/>
      <c r="D151" s="37"/>
      <c r="E151" s="38"/>
      <c r="F151" s="38"/>
      <c r="G151" s="38"/>
      <c r="H151" s="30"/>
      <c r="I151" s="30"/>
    </row>
    <row r="152" ht="15" customHeight="1" thickTop="1"/>
    <row r="153" spans="1:9" s="5" customFormat="1" ht="19.5" customHeight="1">
      <c r="A153" s="387">
        <v>1.11</v>
      </c>
      <c r="B153" s="4" t="s">
        <v>445</v>
      </c>
      <c r="D153" s="6">
        <v>1994</v>
      </c>
      <c r="E153" s="6">
        <v>1997</v>
      </c>
      <c r="F153" s="6">
        <v>2000</v>
      </c>
      <c r="G153" s="7">
        <v>2002</v>
      </c>
      <c r="H153" s="6">
        <v>2005</v>
      </c>
      <c r="I153" s="6">
        <v>2010</v>
      </c>
    </row>
    <row r="154" spans="1:9" s="13" customFormat="1" ht="7.5" customHeight="1">
      <c r="A154" s="8"/>
      <c r="B154" s="43"/>
      <c r="C154" s="44"/>
      <c r="D154" s="11"/>
      <c r="E154" s="11"/>
      <c r="F154" s="11"/>
      <c r="G154" s="11"/>
      <c r="H154" s="12"/>
      <c r="I154" s="12"/>
    </row>
    <row r="155" spans="1:9" s="20" customFormat="1" ht="79.5" customHeight="1">
      <c r="A155" s="49"/>
      <c r="B155" s="33" t="s">
        <v>446</v>
      </c>
      <c r="C155" s="16" t="s">
        <v>943</v>
      </c>
      <c r="D155" s="51">
        <v>0.14</v>
      </c>
      <c r="E155" s="51">
        <f>57/432</f>
        <v>0.13194444444444445</v>
      </c>
      <c r="F155" s="51">
        <f>40/435</f>
        <v>0.09195402298850575</v>
      </c>
      <c r="G155" s="51">
        <f>35/364</f>
        <v>0.09615384615384616</v>
      </c>
      <c r="H155" s="25"/>
      <c r="I155" s="25"/>
    </row>
    <row r="156" spans="1:9" s="13" customFormat="1" ht="7.5" customHeight="1" thickBot="1">
      <c r="A156" s="26"/>
      <c r="B156" s="35"/>
      <c r="C156" s="36"/>
      <c r="D156" s="38"/>
      <c r="E156" s="38"/>
      <c r="F156" s="38"/>
      <c r="G156" s="38"/>
      <c r="H156" s="30"/>
      <c r="I156" s="30"/>
    </row>
    <row r="157" spans="1:9" s="13" customFormat="1" ht="7.5" customHeight="1" thickTop="1">
      <c r="A157" s="8"/>
      <c r="B157" s="9"/>
      <c r="C157" s="8"/>
      <c r="D157" s="11"/>
      <c r="E157" s="11"/>
      <c r="F157" s="11"/>
      <c r="G157" s="11"/>
      <c r="H157" s="12"/>
      <c r="I157" s="12"/>
    </row>
    <row r="158" spans="1:9" s="20" customFormat="1" ht="69.75" customHeight="1">
      <c r="A158" s="49"/>
      <c r="B158" s="33" t="s">
        <v>447</v>
      </c>
      <c r="C158" s="16" t="s">
        <v>232</v>
      </c>
      <c r="D158" s="51">
        <v>0.046</v>
      </c>
      <c r="E158" s="51">
        <f>21/432</f>
        <v>0.04861111111111111</v>
      </c>
      <c r="F158" s="51">
        <f>12/435</f>
        <v>0.027586206896551724</v>
      </c>
      <c r="G158" s="51">
        <f>15/404</f>
        <v>0.03712871287128713</v>
      </c>
      <c r="H158" s="61"/>
      <c r="I158" s="61"/>
    </row>
    <row r="159" spans="1:9" s="13" customFormat="1" ht="7.5" customHeight="1">
      <c r="A159" s="8"/>
      <c r="B159" s="43"/>
      <c r="C159" s="44"/>
      <c r="D159" s="11"/>
      <c r="E159" s="11"/>
      <c r="F159" s="11"/>
      <c r="G159" s="11"/>
      <c r="H159" s="12"/>
      <c r="I159" s="12"/>
    </row>
    <row r="160" spans="1:9" s="402" customFormat="1" ht="19.5" customHeight="1">
      <c r="A160" s="387">
        <v>1.11</v>
      </c>
      <c r="B160" s="401" t="s">
        <v>1018</v>
      </c>
      <c r="D160" s="6" t="s">
        <v>416</v>
      </c>
      <c r="E160" s="6">
        <v>1989</v>
      </c>
      <c r="F160" s="6">
        <v>1999</v>
      </c>
      <c r="G160" s="7">
        <v>2001</v>
      </c>
      <c r="H160" s="6">
        <v>2005</v>
      </c>
      <c r="I160" s="6">
        <v>2010</v>
      </c>
    </row>
    <row r="161" spans="1:9" s="13" customFormat="1" ht="7.5" customHeight="1">
      <c r="A161" s="8"/>
      <c r="B161" s="43"/>
      <c r="C161" s="44"/>
      <c r="D161" s="48"/>
      <c r="E161" s="11"/>
      <c r="F161" s="11"/>
      <c r="G161" s="11"/>
      <c r="H161" s="12"/>
      <c r="I161" s="12"/>
    </row>
    <row r="162" spans="1:9" s="20" customFormat="1" ht="30" customHeight="1">
      <c r="A162" s="49"/>
      <c r="B162" s="33" t="s">
        <v>448</v>
      </c>
      <c r="C162" s="16" t="s">
        <v>820</v>
      </c>
      <c r="D162" s="50">
        <v>0.0907</v>
      </c>
      <c r="E162" s="51">
        <v>0.0903</v>
      </c>
      <c r="F162" s="51">
        <v>0.1002</v>
      </c>
      <c r="G162" s="51">
        <v>0.1034</v>
      </c>
      <c r="H162" s="25"/>
      <c r="I162" s="25"/>
    </row>
    <row r="163" spans="1:9" s="13" customFormat="1" ht="7.5" customHeight="1" thickBot="1">
      <c r="A163" s="26"/>
      <c r="B163" s="35"/>
      <c r="C163" s="36"/>
      <c r="D163" s="37"/>
      <c r="E163" s="38"/>
      <c r="F163" s="38"/>
      <c r="G163" s="38"/>
      <c r="H163" s="30"/>
      <c r="I163" s="30"/>
    </row>
    <row r="164" ht="15" customHeight="1" thickTop="1"/>
    <row r="165" spans="1:9" s="5" customFormat="1" ht="19.5" customHeight="1">
      <c r="A165" s="387">
        <v>1.12</v>
      </c>
      <c r="B165" s="4" t="s">
        <v>449</v>
      </c>
      <c r="D165" s="6">
        <v>1994</v>
      </c>
      <c r="E165" s="6">
        <v>1997</v>
      </c>
      <c r="F165" s="6">
        <v>2000</v>
      </c>
      <c r="G165" s="7">
        <v>2002</v>
      </c>
      <c r="H165" s="6">
        <v>2005</v>
      </c>
      <c r="I165" s="6">
        <v>2010</v>
      </c>
    </row>
    <row r="166" spans="1:9" s="13" customFormat="1" ht="7.5" customHeight="1">
      <c r="A166" s="8"/>
      <c r="B166" s="43"/>
      <c r="C166" s="44"/>
      <c r="D166" s="11"/>
      <c r="E166" s="11"/>
      <c r="F166" s="11"/>
      <c r="G166" s="11"/>
      <c r="H166" s="12"/>
      <c r="I166" s="12"/>
    </row>
    <row r="167" spans="1:9" s="20" customFormat="1" ht="42" customHeight="1">
      <c r="A167" s="49"/>
      <c r="B167" s="33" t="s">
        <v>450</v>
      </c>
      <c r="C167" s="16" t="s">
        <v>275</v>
      </c>
      <c r="D167" s="51">
        <v>0.022</v>
      </c>
      <c r="E167" s="51">
        <f>47/1372</f>
        <v>0.034256559766763846</v>
      </c>
      <c r="F167" s="51">
        <f>45/1309</f>
        <v>0.03437738731856379</v>
      </c>
      <c r="G167" s="51">
        <f>62/1421</f>
        <v>0.043631245601688955</v>
      </c>
      <c r="H167" s="61"/>
      <c r="I167" s="61"/>
    </row>
    <row r="168" spans="1:9" s="13" customFormat="1" ht="7.5" customHeight="1" thickBot="1">
      <c r="A168" s="26"/>
      <c r="B168" s="35"/>
      <c r="C168" s="36"/>
      <c r="D168" s="38"/>
      <c r="E168" s="38"/>
      <c r="F168" s="38"/>
      <c r="G168" s="38"/>
      <c r="H168" s="30"/>
      <c r="I168" s="30"/>
    </row>
    <row r="169" spans="1:9" s="3" customFormat="1" ht="30" customHeight="1" thickBot="1" thickTop="1">
      <c r="A169" s="1" t="s">
        <v>1069</v>
      </c>
      <c r="B169" s="2"/>
      <c r="D169" s="443" t="s">
        <v>402</v>
      </c>
      <c r="E169" s="444"/>
      <c r="F169" s="444"/>
      <c r="G169" s="445"/>
      <c r="H169" s="452" t="s">
        <v>914</v>
      </c>
      <c r="I169" s="453"/>
    </row>
    <row r="170" spans="1:9" s="5" customFormat="1" ht="19.5" customHeight="1" thickTop="1">
      <c r="A170" s="387">
        <v>1.12</v>
      </c>
      <c r="B170" s="4" t="s">
        <v>1019</v>
      </c>
      <c r="D170" s="6">
        <v>1994</v>
      </c>
      <c r="E170" s="6">
        <v>1997</v>
      </c>
      <c r="F170" s="6">
        <v>2000</v>
      </c>
      <c r="G170" s="7">
        <v>2002</v>
      </c>
      <c r="H170" s="6">
        <v>2005</v>
      </c>
      <c r="I170" s="6">
        <v>2010</v>
      </c>
    </row>
    <row r="171" spans="1:9" s="13" customFormat="1" ht="7.5" customHeight="1">
      <c r="A171" s="8"/>
      <c r="B171" s="43"/>
      <c r="C171" s="44"/>
      <c r="D171" s="11"/>
      <c r="E171" s="11"/>
      <c r="F171" s="11"/>
      <c r="G171" s="11"/>
      <c r="H171" s="12"/>
      <c r="I171" s="12"/>
    </row>
    <row r="172" spans="1:9" s="20" customFormat="1" ht="54.75" customHeight="1">
      <c r="A172" s="49"/>
      <c r="B172" s="33" t="s">
        <v>451</v>
      </c>
      <c r="C172" s="16" t="s">
        <v>274</v>
      </c>
      <c r="D172" s="23" t="s">
        <v>1118</v>
      </c>
      <c r="E172" s="51">
        <f>65/1322</f>
        <v>0.049167927382753406</v>
      </c>
      <c r="F172" s="51">
        <f>74/1264</f>
        <v>0.058544303797468354</v>
      </c>
      <c r="G172" s="51">
        <f>78/1358</f>
        <v>0.05743740795287187</v>
      </c>
      <c r="H172" s="25"/>
      <c r="I172" s="61"/>
    </row>
    <row r="173" spans="1:9" s="13" customFormat="1" ht="7.5" customHeight="1" thickBot="1">
      <c r="A173" s="26"/>
      <c r="B173" s="35"/>
      <c r="C173" s="36"/>
      <c r="D173" s="38"/>
      <c r="E173" s="38"/>
      <c r="F173" s="38"/>
      <c r="G173" s="38"/>
      <c r="H173" s="30"/>
      <c r="I173" s="30"/>
    </row>
    <row r="174" spans="1:9" s="13" customFormat="1" ht="7.5" customHeight="1" thickTop="1">
      <c r="A174" s="8"/>
      <c r="B174" s="43"/>
      <c r="C174" s="44"/>
      <c r="D174" s="11"/>
      <c r="E174" s="11"/>
      <c r="F174" s="11"/>
      <c r="G174" s="11"/>
      <c r="H174" s="12"/>
      <c r="I174" s="12"/>
    </row>
    <row r="175" spans="1:9" s="20" customFormat="1" ht="30" customHeight="1">
      <c r="A175" s="49"/>
      <c r="B175" s="33" t="s">
        <v>452</v>
      </c>
      <c r="C175" s="16" t="s">
        <v>233</v>
      </c>
      <c r="D175" s="18"/>
      <c r="E175" s="18"/>
      <c r="F175" s="18"/>
      <c r="G175" s="18"/>
      <c r="H175" s="19"/>
      <c r="I175" s="19"/>
    </row>
    <row r="176" spans="1:9" ht="15" customHeight="1">
      <c r="A176" s="58"/>
      <c r="B176" s="21"/>
      <c r="C176" s="59" t="s">
        <v>1405</v>
      </c>
      <c r="D176" s="23" t="s">
        <v>1118</v>
      </c>
      <c r="E176" s="71">
        <f>325/2392</f>
        <v>0.1358695652173913</v>
      </c>
      <c r="F176" s="71">
        <f>305/2400</f>
        <v>0.12708333333333333</v>
      </c>
      <c r="G176" s="71">
        <f>245/2406</f>
        <v>0.10182876142975894</v>
      </c>
      <c r="H176" s="66"/>
      <c r="I176" s="67"/>
    </row>
    <row r="177" spans="1:9" ht="15" customHeight="1">
      <c r="A177" s="58"/>
      <c r="B177" s="21"/>
      <c r="C177" s="59" t="s">
        <v>1406</v>
      </c>
      <c r="D177" s="23" t="s">
        <v>1118</v>
      </c>
      <c r="E177" s="51">
        <f>29/2395</f>
        <v>0.012108559498956159</v>
      </c>
      <c r="F177" s="51">
        <f>44/2399</f>
        <v>0.01834097540641934</v>
      </c>
      <c r="G177" s="51">
        <f>51/2405</f>
        <v>0.021205821205821207</v>
      </c>
      <c r="H177" s="67"/>
      <c r="I177" s="67"/>
    </row>
    <row r="178" spans="1:9" ht="15" customHeight="1">
      <c r="A178" s="58"/>
      <c r="B178" s="21"/>
      <c r="C178" s="59" t="s">
        <v>453</v>
      </c>
      <c r="D178" s="23" t="s">
        <v>1118</v>
      </c>
      <c r="E178" s="51">
        <f>39/2397</f>
        <v>0.016270337922403004</v>
      </c>
      <c r="F178" s="51">
        <f>64/2400</f>
        <v>0.02666666666666667</v>
      </c>
      <c r="G178" s="51">
        <f>62/2401</f>
        <v>0.025822573927530196</v>
      </c>
      <c r="H178" s="67"/>
      <c r="I178" s="67"/>
    </row>
    <row r="179" spans="1:9" ht="15" customHeight="1">
      <c r="A179" s="58"/>
      <c r="B179" s="21"/>
      <c r="C179" s="59" t="s">
        <v>1407</v>
      </c>
      <c r="D179" s="23" t="s">
        <v>1118</v>
      </c>
      <c r="E179" s="434" t="s">
        <v>1118</v>
      </c>
      <c r="F179" s="51">
        <f>812/2397</f>
        <v>0.33875677930746767</v>
      </c>
      <c r="G179" s="51">
        <f>712/2403</f>
        <v>0.2962962962962963</v>
      </c>
      <c r="H179" s="25"/>
      <c r="I179" s="25"/>
    </row>
    <row r="180" spans="1:9" ht="15" customHeight="1">
      <c r="A180" s="58"/>
      <c r="B180" s="21"/>
      <c r="C180" s="59" t="s">
        <v>1408</v>
      </c>
      <c r="D180" s="23" t="s">
        <v>1118</v>
      </c>
      <c r="E180" s="51">
        <f>34/2396</f>
        <v>0.014190317195325543</v>
      </c>
      <c r="F180" s="51">
        <f>30/2400</f>
        <v>0.0125</v>
      </c>
      <c r="G180" s="51">
        <f>32/2406</f>
        <v>0.013300083125519535</v>
      </c>
      <c r="H180" s="25"/>
      <c r="I180" s="25"/>
    </row>
    <row r="181" spans="1:9" s="13" customFormat="1" ht="7.5" customHeight="1" thickBot="1">
      <c r="A181" s="26"/>
      <c r="B181" s="35"/>
      <c r="C181" s="36"/>
      <c r="D181" s="38"/>
      <c r="E181" s="38"/>
      <c r="F181" s="38"/>
      <c r="G181" s="38"/>
      <c r="H181" s="30"/>
      <c r="I181" s="30"/>
    </row>
    <row r="182" spans="1:9" s="13" customFormat="1" ht="7.5" customHeight="1" thickTop="1">
      <c r="A182" s="8"/>
      <c r="B182" s="43"/>
      <c r="C182" s="44"/>
      <c r="D182" s="11"/>
      <c r="E182" s="11"/>
      <c r="F182" s="11"/>
      <c r="G182" s="11"/>
      <c r="H182" s="12"/>
      <c r="I182" s="12"/>
    </row>
    <row r="183" spans="1:9" s="20" customFormat="1" ht="39.75" customHeight="1">
      <c r="A183" s="49"/>
      <c r="B183" s="33" t="s">
        <v>454</v>
      </c>
      <c r="C183" s="16" t="s">
        <v>234</v>
      </c>
      <c r="D183" s="23" t="s">
        <v>1118</v>
      </c>
      <c r="E183" s="51">
        <f>169/2395</f>
        <v>0.07056367432150314</v>
      </c>
      <c r="F183" s="51">
        <f>210/2400</f>
        <v>0.0875</v>
      </c>
      <c r="G183" s="51">
        <f>190/2406</f>
        <v>0.07896924355777224</v>
      </c>
      <c r="H183" s="61"/>
      <c r="I183" s="61"/>
    </row>
    <row r="184" spans="1:9" s="13" customFormat="1" ht="7.5" customHeight="1" thickBot="1">
      <c r="A184" s="26"/>
      <c r="B184" s="35"/>
      <c r="C184" s="36"/>
      <c r="D184" s="38"/>
      <c r="E184" s="38"/>
      <c r="F184" s="38"/>
      <c r="G184" s="38"/>
      <c r="H184" s="30"/>
      <c r="I184" s="30"/>
    </row>
    <row r="185" spans="1:2" s="3" customFormat="1" ht="30" customHeight="1" thickTop="1">
      <c r="A185" s="1" t="s">
        <v>455</v>
      </c>
      <c r="B185" s="2"/>
    </row>
    <row r="186" spans="1:9" s="5" customFormat="1" ht="19.5" customHeight="1">
      <c r="A186" s="387">
        <v>1.13</v>
      </c>
      <c r="B186" s="4" t="s">
        <v>456</v>
      </c>
      <c r="D186" s="6">
        <v>1994</v>
      </c>
      <c r="E186" s="6">
        <v>1997</v>
      </c>
      <c r="F186" s="6">
        <v>2000</v>
      </c>
      <c r="G186" s="7">
        <v>2002</v>
      </c>
      <c r="H186" s="6">
        <v>2005</v>
      </c>
      <c r="I186" s="6">
        <v>2010</v>
      </c>
    </row>
    <row r="187" spans="1:9" s="13" customFormat="1" ht="7.5" customHeight="1">
      <c r="A187" s="8"/>
      <c r="B187" s="9"/>
      <c r="C187" s="8"/>
      <c r="D187" s="11"/>
      <c r="E187" s="11"/>
      <c r="F187" s="11"/>
      <c r="G187" s="11"/>
      <c r="H187" s="12"/>
      <c r="I187" s="12"/>
    </row>
    <row r="188" spans="1:9" s="20" customFormat="1" ht="39.75" customHeight="1">
      <c r="A188" s="49"/>
      <c r="B188" s="33" t="s">
        <v>457</v>
      </c>
      <c r="C188" s="16" t="s">
        <v>188</v>
      </c>
      <c r="D188" s="68"/>
      <c r="E188" s="68"/>
      <c r="F188" s="68"/>
      <c r="G188" s="51"/>
      <c r="H188" s="61"/>
      <c r="I188" s="61"/>
    </row>
    <row r="189" spans="1:9" ht="15" customHeight="1">
      <c r="A189" s="58"/>
      <c r="B189" s="21"/>
      <c r="C189" s="59" t="s">
        <v>189</v>
      </c>
      <c r="D189" s="23" t="s">
        <v>1118</v>
      </c>
      <c r="E189" s="51">
        <v>0.4985</v>
      </c>
      <c r="F189" s="51">
        <v>0.483</v>
      </c>
      <c r="G189" s="51">
        <v>0.6669</v>
      </c>
      <c r="H189" s="25"/>
      <c r="I189" s="25"/>
    </row>
    <row r="190" spans="1:9" ht="15" customHeight="1">
      <c r="A190" s="58"/>
      <c r="B190" s="21"/>
      <c r="C190" s="59" t="s">
        <v>190</v>
      </c>
      <c r="D190" s="23" t="s">
        <v>1118</v>
      </c>
      <c r="E190" s="51">
        <v>0.427</v>
      </c>
      <c r="F190" s="51">
        <v>0.3892</v>
      </c>
      <c r="G190" s="51">
        <v>0.2361</v>
      </c>
      <c r="H190" s="25"/>
      <c r="I190" s="25"/>
    </row>
    <row r="191" spans="1:9" ht="15" customHeight="1">
      <c r="A191" s="58"/>
      <c r="B191" s="21"/>
      <c r="C191" s="59" t="s">
        <v>191</v>
      </c>
      <c r="D191" s="23" t="s">
        <v>1118</v>
      </c>
      <c r="E191" s="51">
        <v>0.07449</v>
      </c>
      <c r="F191" s="51">
        <v>0.1278</v>
      </c>
      <c r="G191" s="51">
        <v>0.0974</v>
      </c>
      <c r="H191" s="25"/>
      <c r="I191" s="25"/>
    </row>
    <row r="192" spans="1:9" s="13" customFormat="1" ht="7.5" customHeight="1" thickBot="1">
      <c r="A192" s="26"/>
      <c r="B192" s="35"/>
      <c r="C192" s="36"/>
      <c r="D192" s="38"/>
      <c r="E192" s="38"/>
      <c r="F192" s="38"/>
      <c r="G192" s="38"/>
      <c r="H192" s="30"/>
      <c r="I192" s="30"/>
    </row>
    <row r="193" spans="1:9" s="3" customFormat="1" ht="30" customHeight="1" thickBot="1" thickTop="1">
      <c r="A193" s="1" t="s">
        <v>1070</v>
      </c>
      <c r="B193" s="2"/>
      <c r="D193" s="443" t="s">
        <v>402</v>
      </c>
      <c r="E193" s="444"/>
      <c r="F193" s="444"/>
      <c r="G193" s="445"/>
      <c r="H193" s="452" t="s">
        <v>914</v>
      </c>
      <c r="I193" s="453"/>
    </row>
    <row r="194" spans="1:9" s="5" customFormat="1" ht="19.5" customHeight="1" thickTop="1">
      <c r="A194" s="128">
        <v>1.14</v>
      </c>
      <c r="B194" s="4" t="s">
        <v>458</v>
      </c>
      <c r="D194" s="6" t="s">
        <v>1080</v>
      </c>
      <c r="E194" s="6">
        <v>1989</v>
      </c>
      <c r="F194" s="6">
        <v>1999</v>
      </c>
      <c r="G194" s="7">
        <v>2001</v>
      </c>
      <c r="H194" s="6">
        <v>2005</v>
      </c>
      <c r="I194" s="6">
        <v>2010</v>
      </c>
    </row>
    <row r="195" spans="1:9" s="13" customFormat="1" ht="7.5" customHeight="1">
      <c r="A195" s="8"/>
      <c r="B195" s="9"/>
      <c r="C195" s="8"/>
      <c r="D195" s="10"/>
      <c r="E195" s="11"/>
      <c r="F195" s="11"/>
      <c r="G195" s="11"/>
      <c r="H195" s="12"/>
      <c r="I195" s="12"/>
    </row>
    <row r="196" spans="1:9" s="20" customFormat="1" ht="27.75" customHeight="1">
      <c r="A196" s="49"/>
      <c r="B196" s="33" t="s">
        <v>459</v>
      </c>
      <c r="C196" s="16" t="s">
        <v>616</v>
      </c>
      <c r="D196" s="70"/>
      <c r="E196" s="68"/>
      <c r="F196" s="68"/>
      <c r="G196" s="51"/>
      <c r="H196" s="61"/>
      <c r="I196" s="61"/>
    </row>
    <row r="197" spans="1:9" ht="13.5" customHeight="1">
      <c r="A197" s="58"/>
      <c r="B197" s="21"/>
      <c r="C197" s="59" t="s">
        <v>615</v>
      </c>
      <c r="D197" s="50">
        <v>0.312</v>
      </c>
      <c r="E197" s="51">
        <v>0.363</v>
      </c>
      <c r="F197" s="51">
        <v>0.37345</v>
      </c>
      <c r="G197" s="51">
        <v>0.41310816933834604</v>
      </c>
      <c r="H197" s="25"/>
      <c r="I197" s="25"/>
    </row>
    <row r="198" spans="1:9" ht="13.5" customHeight="1">
      <c r="A198" s="58"/>
      <c r="B198" s="21"/>
      <c r="C198" s="59" t="s">
        <v>99</v>
      </c>
      <c r="D198" s="50">
        <v>0.222</v>
      </c>
      <c r="E198" s="51">
        <v>0.28</v>
      </c>
      <c r="F198" s="51">
        <v>0.3146</v>
      </c>
      <c r="G198" s="51">
        <v>0.3443313620626945</v>
      </c>
      <c r="H198" s="25"/>
      <c r="I198" s="25"/>
    </row>
    <row r="199" spans="1:9" ht="13.5" customHeight="1">
      <c r="A199" s="58"/>
      <c r="B199" s="21"/>
      <c r="C199" s="59" t="s">
        <v>100</v>
      </c>
      <c r="D199" s="50">
        <v>0.448</v>
      </c>
      <c r="E199" s="51">
        <v>0.474</v>
      </c>
      <c r="F199" s="51">
        <v>0.4667</v>
      </c>
      <c r="G199" s="51">
        <v>0.5189097615815814</v>
      </c>
      <c r="H199" s="25"/>
      <c r="I199" s="25"/>
    </row>
    <row r="200" spans="1:9" ht="27.75" customHeight="1">
      <c r="A200" s="58"/>
      <c r="B200" s="21"/>
      <c r="C200" s="59" t="s">
        <v>613</v>
      </c>
      <c r="D200" s="50">
        <v>0.5543</v>
      </c>
      <c r="E200" s="51">
        <v>0.6199</v>
      </c>
      <c r="F200" s="23" t="s">
        <v>1118</v>
      </c>
      <c r="G200" s="23" t="s">
        <v>1118</v>
      </c>
      <c r="H200" s="25"/>
      <c r="I200" s="25"/>
    </row>
    <row r="201" spans="1:9" ht="13.5" customHeight="1">
      <c r="A201" s="58"/>
      <c r="B201" s="21"/>
      <c r="C201" s="59" t="s">
        <v>99</v>
      </c>
      <c r="D201" s="50">
        <v>0.6736</v>
      </c>
      <c r="E201" s="51">
        <v>0.5313</v>
      </c>
      <c r="F201" s="23" t="s">
        <v>1118</v>
      </c>
      <c r="G201" s="23" t="s">
        <v>1118</v>
      </c>
      <c r="H201" s="25"/>
      <c r="I201" s="25"/>
    </row>
    <row r="202" spans="1:9" ht="13.5" customHeight="1">
      <c r="A202" s="58"/>
      <c r="B202" s="21"/>
      <c r="C202" s="59" t="s">
        <v>100</v>
      </c>
      <c r="D202" s="50">
        <v>0.4563</v>
      </c>
      <c r="E202" s="51">
        <v>0.7492</v>
      </c>
      <c r="F202" s="23" t="s">
        <v>1118</v>
      </c>
      <c r="G202" s="23" t="s">
        <v>1118</v>
      </c>
      <c r="H202" s="25"/>
      <c r="I202" s="25"/>
    </row>
    <row r="203" spans="1:9" ht="27.75" customHeight="1">
      <c r="A203" s="58"/>
      <c r="B203" s="21"/>
      <c r="C203" s="59" t="s">
        <v>614</v>
      </c>
      <c r="D203" s="50">
        <v>0.6615</v>
      </c>
      <c r="E203" s="51">
        <v>0.7139</v>
      </c>
      <c r="F203" s="23" t="s">
        <v>1118</v>
      </c>
      <c r="G203" s="23" t="s">
        <v>1118</v>
      </c>
      <c r="H203" s="25"/>
      <c r="I203" s="25"/>
    </row>
    <row r="204" spans="1:9" ht="13.5" customHeight="1">
      <c r="A204" s="58"/>
      <c r="B204" s="21"/>
      <c r="C204" s="59" t="s">
        <v>99</v>
      </c>
      <c r="D204" s="50">
        <v>0.5622</v>
      </c>
      <c r="E204" s="51">
        <v>0.6398</v>
      </c>
      <c r="F204" s="23" t="s">
        <v>1118</v>
      </c>
      <c r="G204" s="23" t="s">
        <v>1118</v>
      </c>
      <c r="H204" s="25"/>
      <c r="I204" s="25"/>
    </row>
    <row r="205" spans="1:9" ht="13.5" customHeight="1">
      <c r="A205" s="58"/>
      <c r="B205" s="21"/>
      <c r="C205" s="59" t="s">
        <v>100</v>
      </c>
      <c r="D205" s="50">
        <v>0.7525</v>
      </c>
      <c r="E205" s="51">
        <v>0.8149</v>
      </c>
      <c r="F205" s="23" t="s">
        <v>1118</v>
      </c>
      <c r="G205" s="23" t="s">
        <v>1118</v>
      </c>
      <c r="H205" s="25"/>
      <c r="I205" s="25"/>
    </row>
    <row r="206" spans="1:9" s="13" customFormat="1" ht="7.5" customHeight="1">
      <c r="A206" s="8"/>
      <c r="B206" s="43"/>
      <c r="C206" s="44"/>
      <c r="D206" s="48"/>
      <c r="E206" s="11"/>
      <c r="F206" s="11"/>
      <c r="G206" s="11"/>
      <c r="H206" s="12"/>
      <c r="I206" s="12"/>
    </row>
    <row r="207" spans="1:9" s="402" customFormat="1" ht="19.5" customHeight="1">
      <c r="A207" s="128">
        <v>1.14</v>
      </c>
      <c r="B207" s="401" t="s">
        <v>667</v>
      </c>
      <c r="D207" s="6" t="s">
        <v>611</v>
      </c>
      <c r="E207" s="6">
        <v>1990</v>
      </c>
      <c r="F207" s="6">
        <v>2000</v>
      </c>
      <c r="G207" s="7">
        <v>2001</v>
      </c>
      <c r="H207" s="6">
        <v>2005</v>
      </c>
      <c r="I207" s="6">
        <v>2010</v>
      </c>
    </row>
    <row r="208" spans="1:9" s="13" customFormat="1" ht="7.5" customHeight="1">
      <c r="A208" s="8"/>
      <c r="B208" s="9"/>
      <c r="C208" s="8"/>
      <c r="D208" s="10"/>
      <c r="E208" s="11"/>
      <c r="F208" s="11"/>
      <c r="G208" s="11"/>
      <c r="H208" s="12"/>
      <c r="I208" s="12"/>
    </row>
    <row r="209" spans="1:9" s="20" customFormat="1" ht="30" customHeight="1">
      <c r="A209" s="49"/>
      <c r="B209" s="33" t="s">
        <v>460</v>
      </c>
      <c r="C209" s="16" t="s">
        <v>668</v>
      </c>
      <c r="D209" s="34"/>
      <c r="E209" s="18"/>
      <c r="F209" s="18"/>
      <c r="G209" s="18"/>
      <c r="H209" s="19"/>
      <c r="I209" s="19"/>
    </row>
    <row r="210" spans="1:9" ht="13.5" customHeight="1">
      <c r="A210" s="58"/>
      <c r="B210" s="21"/>
      <c r="C210" s="59" t="s">
        <v>461</v>
      </c>
      <c r="D210" s="50">
        <v>0.06474</v>
      </c>
      <c r="E210" s="51">
        <v>0.0494</v>
      </c>
      <c r="F210" s="51">
        <v>0.07386</v>
      </c>
      <c r="G210" s="51">
        <v>0.05127</v>
      </c>
      <c r="H210" s="25"/>
      <c r="I210" s="25"/>
    </row>
    <row r="211" spans="1:9" ht="13.5" customHeight="1">
      <c r="A211" s="58"/>
      <c r="B211" s="21"/>
      <c r="C211" s="59" t="s">
        <v>669</v>
      </c>
      <c r="D211" s="50">
        <v>0.03738</v>
      </c>
      <c r="E211" s="51">
        <v>0.0262</v>
      </c>
      <c r="F211" s="51">
        <v>0.0446</v>
      </c>
      <c r="G211" s="51">
        <v>0.03215</v>
      </c>
      <c r="H211" s="25"/>
      <c r="I211" s="25"/>
    </row>
    <row r="212" spans="1:9" ht="13.5" customHeight="1">
      <c r="A212" s="58"/>
      <c r="B212" s="21"/>
      <c r="C212" s="59" t="s">
        <v>670</v>
      </c>
      <c r="D212" s="50">
        <v>0.12885</v>
      </c>
      <c r="E212" s="51">
        <v>0.0989</v>
      </c>
      <c r="F212" s="51">
        <v>0.14044</v>
      </c>
      <c r="G212" s="51">
        <v>0.09407</v>
      </c>
      <c r="H212" s="25"/>
      <c r="I212" s="25"/>
    </row>
    <row r="213" spans="1:9" ht="13.5" customHeight="1">
      <c r="A213" s="58"/>
      <c r="B213" s="21"/>
      <c r="C213" s="59" t="s">
        <v>462</v>
      </c>
      <c r="D213" s="50">
        <v>0.00475</v>
      </c>
      <c r="E213" s="51">
        <v>0.0031</v>
      </c>
      <c r="F213" s="51">
        <v>0.004</v>
      </c>
      <c r="G213" s="51">
        <v>0.00247</v>
      </c>
      <c r="H213" s="25"/>
      <c r="I213" s="25"/>
    </row>
    <row r="214" spans="1:9" ht="13.5" customHeight="1">
      <c r="A214" s="58"/>
      <c r="B214" s="21"/>
      <c r="C214" s="59" t="s">
        <v>669</v>
      </c>
      <c r="D214" s="50">
        <v>0.00322</v>
      </c>
      <c r="E214" s="51">
        <v>0.0023</v>
      </c>
      <c r="F214" s="51">
        <v>0.00257</v>
      </c>
      <c r="G214" s="51">
        <v>0.00245</v>
      </c>
      <c r="H214" s="25"/>
      <c r="I214" s="25"/>
    </row>
    <row r="215" spans="1:9" ht="13.5" customHeight="1">
      <c r="A215" s="58"/>
      <c r="B215" s="21"/>
      <c r="C215" s="59" t="s">
        <v>670</v>
      </c>
      <c r="D215" s="50">
        <v>0.00835</v>
      </c>
      <c r="E215" s="51">
        <v>0.0049</v>
      </c>
      <c r="F215" s="51">
        <v>0.00725</v>
      </c>
      <c r="G215" s="51">
        <v>0.00251</v>
      </c>
      <c r="H215" s="25"/>
      <c r="I215" s="25"/>
    </row>
    <row r="216" spans="1:9" ht="13.5" customHeight="1">
      <c r="A216" s="58"/>
      <c r="B216" s="21"/>
      <c r="C216" s="59" t="s">
        <v>463</v>
      </c>
      <c r="D216" s="50">
        <v>0.00552</v>
      </c>
      <c r="E216" s="51">
        <v>0.0045</v>
      </c>
      <c r="F216" s="51">
        <v>0.00511</v>
      </c>
      <c r="G216" s="51">
        <v>0.00417</v>
      </c>
      <c r="H216" s="25"/>
      <c r="I216" s="25"/>
    </row>
    <row r="217" spans="1:9" ht="13.5" customHeight="1">
      <c r="A217" s="58"/>
      <c r="B217" s="21"/>
      <c r="C217" s="59" t="s">
        <v>669</v>
      </c>
      <c r="D217" s="50">
        <v>0.00246</v>
      </c>
      <c r="E217" s="23" t="s">
        <v>1118</v>
      </c>
      <c r="F217" s="51">
        <v>0.00177</v>
      </c>
      <c r="G217" s="51">
        <v>0.00091</v>
      </c>
      <c r="H217" s="25"/>
      <c r="I217" s="25"/>
    </row>
    <row r="218" spans="1:9" ht="13.5" customHeight="1">
      <c r="A218" s="58"/>
      <c r="B218" s="21"/>
      <c r="C218" s="59" t="s">
        <v>670</v>
      </c>
      <c r="D218" s="50">
        <v>0.0127</v>
      </c>
      <c r="E218" s="23" t="s">
        <v>1118</v>
      </c>
      <c r="F218" s="51">
        <v>0.0127</v>
      </c>
      <c r="G218" s="51">
        <v>0.01146</v>
      </c>
      <c r="H218" s="25"/>
      <c r="I218" s="25"/>
    </row>
    <row r="219" spans="1:9" ht="13.5" customHeight="1">
      <c r="A219" s="58"/>
      <c r="B219" s="21"/>
      <c r="C219" s="59" t="s">
        <v>464</v>
      </c>
      <c r="D219" s="50">
        <v>0.06145</v>
      </c>
      <c r="E219" s="51">
        <v>0.0103</v>
      </c>
      <c r="F219" s="51">
        <v>0.02879</v>
      </c>
      <c r="G219" s="51">
        <v>0.02459</v>
      </c>
      <c r="H219" s="25"/>
      <c r="I219" s="25"/>
    </row>
    <row r="220" spans="1:9" ht="13.5" customHeight="1">
      <c r="A220" s="58"/>
      <c r="B220" s="21"/>
      <c r="C220" s="59" t="s">
        <v>669</v>
      </c>
      <c r="D220" s="50">
        <v>0.05422</v>
      </c>
      <c r="E220" s="51">
        <v>0.0081</v>
      </c>
      <c r="F220" s="51">
        <v>0.02284</v>
      </c>
      <c r="G220" s="51">
        <v>0.02204</v>
      </c>
      <c r="H220" s="25"/>
      <c r="I220" s="25"/>
    </row>
    <row r="221" spans="1:9" ht="13.5" customHeight="1">
      <c r="A221" s="58"/>
      <c r="B221" s="21"/>
      <c r="C221" s="59" t="s">
        <v>670</v>
      </c>
      <c r="D221" s="50">
        <v>0.0784</v>
      </c>
      <c r="E221" s="51">
        <v>0.0151</v>
      </c>
      <c r="F221" s="51">
        <v>0.04234</v>
      </c>
      <c r="G221" s="51">
        <v>0.0303</v>
      </c>
      <c r="H221" s="25"/>
      <c r="I221" s="25"/>
    </row>
    <row r="222" spans="1:9" s="13" customFormat="1" ht="7.5" customHeight="1" thickBot="1">
      <c r="A222" s="26"/>
      <c r="B222" s="35"/>
      <c r="C222" s="36"/>
      <c r="D222" s="37"/>
      <c r="E222" s="38"/>
      <c r="F222" s="38"/>
      <c r="G222" s="38"/>
      <c r="H222" s="30"/>
      <c r="I222" s="30"/>
    </row>
    <row r="223" spans="1:9" s="3" customFormat="1" ht="30" customHeight="1" thickBot="1" thickTop="1">
      <c r="A223" s="1" t="s">
        <v>1070</v>
      </c>
      <c r="B223" s="2"/>
      <c r="D223" s="443" t="s">
        <v>402</v>
      </c>
      <c r="E223" s="444"/>
      <c r="F223" s="444"/>
      <c r="G223" s="445"/>
      <c r="H223" s="452" t="s">
        <v>914</v>
      </c>
      <c r="I223" s="453"/>
    </row>
    <row r="224" spans="1:9" s="5" customFormat="1" ht="19.5" customHeight="1" thickTop="1">
      <c r="A224" s="128">
        <v>1.15</v>
      </c>
      <c r="B224" s="4" t="s">
        <v>465</v>
      </c>
      <c r="D224" s="6" t="s">
        <v>374</v>
      </c>
      <c r="E224" s="6">
        <v>1990</v>
      </c>
      <c r="F224" s="6">
        <v>1995</v>
      </c>
      <c r="G224" s="7">
        <v>2000</v>
      </c>
      <c r="H224" s="6">
        <v>2005</v>
      </c>
      <c r="I224" s="6">
        <v>2010</v>
      </c>
    </row>
    <row r="225" spans="1:9" s="13" customFormat="1" ht="7.5" customHeight="1">
      <c r="A225" s="8"/>
      <c r="B225" s="9"/>
      <c r="C225" s="8"/>
      <c r="D225" s="10"/>
      <c r="E225" s="11"/>
      <c r="F225" s="11"/>
      <c r="G225" s="11"/>
      <c r="H225" s="12"/>
      <c r="I225" s="12"/>
    </row>
    <row r="226" spans="1:9" s="20" customFormat="1" ht="27.75" customHeight="1">
      <c r="A226" s="49"/>
      <c r="B226" s="33" t="s">
        <v>466</v>
      </c>
      <c r="C226" s="16" t="s">
        <v>1309</v>
      </c>
      <c r="D226" s="62">
        <v>5800</v>
      </c>
      <c r="E226" s="23" t="s">
        <v>1118</v>
      </c>
      <c r="F226" s="23" t="s">
        <v>1118</v>
      </c>
      <c r="G226" s="23" t="s">
        <v>1118</v>
      </c>
      <c r="H226" s="19"/>
      <c r="I226" s="19"/>
    </row>
    <row r="227" spans="1:9" s="13" customFormat="1" ht="7.5" customHeight="1">
      <c r="A227" s="8"/>
      <c r="B227" s="43"/>
      <c r="C227" s="44"/>
      <c r="D227" s="48"/>
      <c r="E227" s="11"/>
      <c r="F227" s="11"/>
      <c r="G227" s="11"/>
      <c r="H227" s="12"/>
      <c r="I227" s="12"/>
    </row>
    <row r="228" spans="1:9" s="402" customFormat="1" ht="19.5" customHeight="1">
      <c r="A228" s="128">
        <v>1.15</v>
      </c>
      <c r="B228" s="401" t="s">
        <v>1020</v>
      </c>
      <c r="D228" s="6" t="s">
        <v>611</v>
      </c>
      <c r="E228" s="6">
        <v>1990</v>
      </c>
      <c r="F228" s="6">
        <v>2000</v>
      </c>
      <c r="G228" s="7">
        <v>2001</v>
      </c>
      <c r="H228" s="6">
        <v>2005</v>
      </c>
      <c r="I228" s="6">
        <v>2010</v>
      </c>
    </row>
    <row r="229" spans="1:9" s="13" customFormat="1" ht="7.5" customHeight="1">
      <c r="A229" s="8"/>
      <c r="B229" s="9"/>
      <c r="C229" s="8"/>
      <c r="D229" s="10"/>
      <c r="E229" s="11"/>
      <c r="F229" s="11"/>
      <c r="G229" s="11"/>
      <c r="H229" s="12"/>
      <c r="I229" s="12"/>
    </row>
    <row r="230" spans="1:9" s="20" customFormat="1" ht="27.75" customHeight="1">
      <c r="A230" s="49"/>
      <c r="B230" s="33" t="s">
        <v>467</v>
      </c>
      <c r="C230" s="16" t="s">
        <v>1310</v>
      </c>
      <c r="D230" s="120">
        <v>26.2</v>
      </c>
      <c r="E230" s="121">
        <v>23</v>
      </c>
      <c r="F230" s="121">
        <v>27.4</v>
      </c>
      <c r="G230" s="121">
        <v>25.7</v>
      </c>
      <c r="H230" s="19"/>
      <c r="I230" s="19"/>
    </row>
    <row r="231" spans="1:9" s="13" customFormat="1" ht="7.5" customHeight="1">
      <c r="A231" s="8"/>
      <c r="B231" s="43"/>
      <c r="C231" s="44"/>
      <c r="D231" s="48"/>
      <c r="E231" s="11"/>
      <c r="F231" s="11"/>
      <c r="G231" s="11"/>
      <c r="H231" s="12"/>
      <c r="I231" s="12"/>
    </row>
    <row r="232" spans="1:9" s="402" customFormat="1" ht="19.5" customHeight="1">
      <c r="A232" s="128">
        <v>1.15</v>
      </c>
      <c r="B232" s="401" t="s">
        <v>1020</v>
      </c>
      <c r="D232" s="6" t="s">
        <v>404</v>
      </c>
      <c r="E232" s="6">
        <v>1997</v>
      </c>
      <c r="F232" s="6">
        <v>2000</v>
      </c>
      <c r="G232" s="7">
        <v>2002</v>
      </c>
      <c r="H232" s="6">
        <v>2005</v>
      </c>
      <c r="I232" s="6">
        <v>2010</v>
      </c>
    </row>
    <row r="233" spans="1:9" s="13" customFormat="1" ht="7.5" customHeight="1">
      <c r="A233" s="8"/>
      <c r="B233" s="9"/>
      <c r="C233" s="8"/>
      <c r="D233" s="10"/>
      <c r="E233" s="11"/>
      <c r="F233" s="11"/>
      <c r="G233" s="11"/>
      <c r="H233" s="12"/>
      <c r="I233" s="12"/>
    </row>
    <row r="234" spans="1:9" s="20" customFormat="1" ht="39.75" customHeight="1">
      <c r="A234" s="49"/>
      <c r="B234" s="33" t="s">
        <v>468</v>
      </c>
      <c r="C234" s="16" t="s">
        <v>671</v>
      </c>
      <c r="D234" s="72"/>
      <c r="E234" s="63"/>
      <c r="F234" s="63"/>
      <c r="G234" s="68"/>
      <c r="H234" s="19"/>
      <c r="I234" s="19"/>
    </row>
    <row r="235" spans="1:9" ht="15" customHeight="1">
      <c r="A235" s="58"/>
      <c r="B235" s="21"/>
      <c r="C235" s="59" t="s">
        <v>469</v>
      </c>
      <c r="D235" s="22">
        <v>0.12</v>
      </c>
      <c r="E235" s="51">
        <v>0.17679558011049723</v>
      </c>
      <c r="F235" s="51">
        <v>0.09652836579170194</v>
      </c>
      <c r="G235" s="51">
        <v>0.15884325230511315</v>
      </c>
      <c r="H235" s="25"/>
      <c r="I235" s="25"/>
    </row>
    <row r="236" spans="1:9" ht="15" customHeight="1">
      <c r="A236" s="58"/>
      <c r="B236" s="21"/>
      <c r="C236" s="59" t="s">
        <v>470</v>
      </c>
      <c r="D236" s="22">
        <v>0.47</v>
      </c>
      <c r="E236" s="51">
        <v>0.5286867828304292</v>
      </c>
      <c r="F236" s="51">
        <v>0.6282811176968671</v>
      </c>
      <c r="G236" s="51">
        <v>0.5922045264040234</v>
      </c>
      <c r="H236" s="25"/>
      <c r="I236" s="25"/>
    </row>
    <row r="237" spans="1:9" ht="15" customHeight="1">
      <c r="A237" s="58"/>
      <c r="B237" s="21"/>
      <c r="C237" s="59" t="s">
        <v>471</v>
      </c>
      <c r="D237" s="22">
        <v>0.29</v>
      </c>
      <c r="E237" s="51">
        <v>0.21589460263493412</v>
      </c>
      <c r="F237" s="51">
        <v>0.1685012701100762</v>
      </c>
      <c r="G237" s="51">
        <v>0.15716680637049454</v>
      </c>
      <c r="H237" s="25"/>
      <c r="I237" s="25"/>
    </row>
    <row r="238" spans="1:9" ht="15" customHeight="1">
      <c r="A238" s="58"/>
      <c r="B238" s="21"/>
      <c r="C238" s="59" t="s">
        <v>472</v>
      </c>
      <c r="D238" s="22">
        <v>0.13</v>
      </c>
      <c r="E238" s="51">
        <v>0.07819804504887377</v>
      </c>
      <c r="F238" s="51">
        <v>0.10668924640135478</v>
      </c>
      <c r="G238" s="51">
        <v>0.09136630343671416</v>
      </c>
      <c r="H238" s="25"/>
      <c r="I238" s="25"/>
    </row>
    <row r="239" spans="1:9" s="13" customFormat="1" ht="7.5" customHeight="1">
      <c r="A239" s="8"/>
      <c r="B239" s="43"/>
      <c r="C239" s="44"/>
      <c r="D239" s="48"/>
      <c r="E239" s="11"/>
      <c r="F239" s="11"/>
      <c r="G239" s="11"/>
      <c r="H239" s="12"/>
      <c r="I239" s="12"/>
    </row>
    <row r="240" spans="1:9" s="402" customFormat="1" ht="19.5" customHeight="1">
      <c r="A240" s="128">
        <v>1.15</v>
      </c>
      <c r="B240" s="401" t="s">
        <v>1020</v>
      </c>
      <c r="D240" s="6" t="s">
        <v>404</v>
      </c>
      <c r="E240" s="6">
        <v>1993</v>
      </c>
      <c r="F240" s="6">
        <v>1996</v>
      </c>
      <c r="G240" s="7">
        <v>1999</v>
      </c>
      <c r="H240" s="6">
        <v>2005</v>
      </c>
      <c r="I240" s="6">
        <v>2010</v>
      </c>
    </row>
    <row r="241" spans="1:9" s="13" customFormat="1" ht="7.5" customHeight="1">
      <c r="A241" s="8"/>
      <c r="B241" s="9"/>
      <c r="C241" s="8"/>
      <c r="D241" s="10"/>
      <c r="E241" s="11"/>
      <c r="F241" s="11"/>
      <c r="G241" s="11"/>
      <c r="H241" s="12"/>
      <c r="I241" s="12"/>
    </row>
    <row r="242" spans="1:9" s="20" customFormat="1" ht="15" customHeight="1">
      <c r="A242" s="49"/>
      <c r="B242" s="33" t="s">
        <v>473</v>
      </c>
      <c r="C242" s="16" t="s">
        <v>474</v>
      </c>
      <c r="D242" s="72"/>
      <c r="E242" s="68"/>
      <c r="F242" s="63"/>
      <c r="G242" s="68"/>
      <c r="H242" s="19"/>
      <c r="I242" s="19"/>
    </row>
    <row r="243" spans="1:9" ht="15" customHeight="1">
      <c r="A243" s="58"/>
      <c r="B243" s="21"/>
      <c r="C243" s="73" t="s">
        <v>475</v>
      </c>
      <c r="D243" s="22"/>
      <c r="E243" s="68"/>
      <c r="F243" s="68"/>
      <c r="G243" s="24"/>
      <c r="H243" s="25"/>
      <c r="I243" s="25"/>
    </row>
    <row r="244" spans="1:9" ht="15" customHeight="1">
      <c r="A244" s="58"/>
      <c r="B244" s="21"/>
      <c r="C244" s="59" t="s">
        <v>476</v>
      </c>
      <c r="D244" s="74">
        <v>10.2</v>
      </c>
      <c r="E244" s="75">
        <v>0.612</v>
      </c>
      <c r="F244" s="75">
        <v>0.628</v>
      </c>
      <c r="G244" s="75">
        <v>0.612</v>
      </c>
      <c r="H244" s="76"/>
      <c r="I244" s="76"/>
    </row>
    <row r="245" spans="1:9" ht="15" customHeight="1">
      <c r="A245" s="58"/>
      <c r="B245" s="21"/>
      <c r="C245" s="59" t="s">
        <v>477</v>
      </c>
      <c r="D245" s="74">
        <v>76.7</v>
      </c>
      <c r="E245" s="77">
        <v>8.76</v>
      </c>
      <c r="F245" s="77">
        <v>9.19</v>
      </c>
      <c r="G245" s="77">
        <v>9.7</v>
      </c>
      <c r="H245" s="78"/>
      <c r="I245" s="78"/>
    </row>
    <row r="246" spans="1:9" ht="15" customHeight="1">
      <c r="A246" s="58"/>
      <c r="B246" s="21"/>
      <c r="C246" s="59" t="s">
        <v>794</v>
      </c>
      <c r="D246" s="74">
        <v>5.3</v>
      </c>
      <c r="E246" s="75">
        <v>0.634</v>
      </c>
      <c r="F246" s="75">
        <v>0.667</v>
      </c>
      <c r="G246" s="75">
        <v>0.692</v>
      </c>
      <c r="H246" s="76"/>
      <c r="I246" s="78"/>
    </row>
    <row r="247" spans="1:9" s="13" customFormat="1" ht="7.5" customHeight="1">
      <c r="A247" s="8"/>
      <c r="B247" s="43"/>
      <c r="C247" s="79"/>
      <c r="D247" s="48"/>
      <c r="E247" s="11"/>
      <c r="F247" s="11"/>
      <c r="G247" s="11"/>
      <c r="H247" s="12"/>
      <c r="I247" s="12"/>
    </row>
    <row r="248" spans="1:9" ht="15" customHeight="1">
      <c r="A248" s="58"/>
      <c r="B248" s="21"/>
      <c r="C248" s="73" t="s">
        <v>795</v>
      </c>
      <c r="D248" s="22"/>
      <c r="E248" s="68"/>
      <c r="F248" s="24"/>
      <c r="G248" s="24"/>
      <c r="H248" s="25"/>
      <c r="I248" s="25"/>
    </row>
    <row r="249" spans="1:9" ht="15" customHeight="1">
      <c r="A249" s="58"/>
      <c r="B249" s="21"/>
      <c r="C249" s="59" t="s">
        <v>796</v>
      </c>
      <c r="D249" s="64" t="s">
        <v>1118</v>
      </c>
      <c r="E249" s="63">
        <v>67296</v>
      </c>
      <c r="F249" s="63">
        <v>78309</v>
      </c>
      <c r="G249" s="63">
        <v>80000</v>
      </c>
      <c r="H249" s="65"/>
      <c r="I249" s="65"/>
    </row>
    <row r="250" spans="1:9" ht="15" customHeight="1">
      <c r="A250" s="58"/>
      <c r="B250" s="21"/>
      <c r="C250" s="59" t="s">
        <v>797</v>
      </c>
      <c r="D250" s="64" t="s">
        <v>1118</v>
      </c>
      <c r="E250" s="51">
        <v>0.031</v>
      </c>
      <c r="F250" s="51">
        <v>0.037</v>
      </c>
      <c r="G250" s="51">
        <v>0.042</v>
      </c>
      <c r="H250" s="61"/>
      <c r="I250" s="61"/>
    </row>
    <row r="251" spans="1:9" s="13" customFormat="1" ht="7.5" customHeight="1">
      <c r="A251" s="8"/>
      <c r="B251" s="9"/>
      <c r="C251" s="8"/>
      <c r="D251" s="10"/>
      <c r="E251" s="11"/>
      <c r="F251" s="11"/>
      <c r="G251" s="11"/>
      <c r="H251" s="12"/>
      <c r="I251" s="12"/>
    </row>
    <row r="252" spans="1:9" ht="30" customHeight="1">
      <c r="A252" s="58"/>
      <c r="B252" s="21"/>
      <c r="C252" s="73" t="s">
        <v>83</v>
      </c>
      <c r="D252" s="64" t="s">
        <v>1118</v>
      </c>
      <c r="E252" s="24">
        <v>0.25</v>
      </c>
      <c r="F252" s="24">
        <v>0.27</v>
      </c>
      <c r="G252" s="24">
        <v>0.3</v>
      </c>
      <c r="H252" s="25"/>
      <c r="I252" s="25"/>
    </row>
    <row r="253" spans="1:9" s="13" customFormat="1" ht="7.5" customHeight="1" thickBot="1">
      <c r="A253" s="26"/>
      <c r="B253" s="35"/>
      <c r="C253" s="36"/>
      <c r="D253" s="37"/>
      <c r="E253" s="38"/>
      <c r="F253" s="38"/>
      <c r="G253" s="38"/>
      <c r="H253" s="30"/>
      <c r="I253" s="30"/>
    </row>
    <row r="254" spans="1:9" s="3" customFormat="1" ht="30" customHeight="1" thickBot="1" thickTop="1">
      <c r="A254" s="1" t="s">
        <v>1070</v>
      </c>
      <c r="B254" s="2"/>
      <c r="D254" s="443" t="s">
        <v>402</v>
      </c>
      <c r="E254" s="444"/>
      <c r="F254" s="444"/>
      <c r="G254" s="445"/>
      <c r="H254" s="452" t="s">
        <v>914</v>
      </c>
      <c r="I254" s="453"/>
    </row>
    <row r="255" spans="1:9" s="5" customFormat="1" ht="19.5" customHeight="1" thickTop="1">
      <c r="A255" s="128">
        <v>1.15</v>
      </c>
      <c r="B255" s="4" t="s">
        <v>1020</v>
      </c>
      <c r="D255" s="6" t="s">
        <v>611</v>
      </c>
      <c r="E255" s="6">
        <v>1990</v>
      </c>
      <c r="F255" s="6">
        <v>2000</v>
      </c>
      <c r="G255" s="7">
        <v>2001</v>
      </c>
      <c r="H255" s="6">
        <v>2005</v>
      </c>
      <c r="I255" s="6">
        <v>2010</v>
      </c>
    </row>
    <row r="256" spans="1:9" s="13" customFormat="1" ht="7.5" customHeight="1">
      <c r="A256" s="8"/>
      <c r="B256" s="9"/>
      <c r="C256" s="8"/>
      <c r="D256" s="10"/>
      <c r="E256" s="11"/>
      <c r="F256" s="11"/>
      <c r="G256" s="11"/>
      <c r="H256" s="12"/>
      <c r="I256" s="12"/>
    </row>
    <row r="257" spans="1:9" s="20" customFormat="1" ht="15" customHeight="1">
      <c r="A257" s="49"/>
      <c r="B257" s="33" t="s">
        <v>798</v>
      </c>
      <c r="C257" s="16" t="s">
        <v>799</v>
      </c>
      <c r="D257" s="72"/>
      <c r="E257" s="68"/>
      <c r="F257" s="63"/>
      <c r="G257" s="68"/>
      <c r="H257" s="19"/>
      <c r="I257" s="19"/>
    </row>
    <row r="258" spans="1:9" ht="30" customHeight="1">
      <c r="A258" s="58"/>
      <c r="B258" s="21"/>
      <c r="C258" s="59" t="s">
        <v>800</v>
      </c>
      <c r="D258" s="50">
        <v>0.21195</v>
      </c>
      <c r="E258" s="71">
        <v>0.20299</v>
      </c>
      <c r="F258" s="71">
        <v>0.19956</v>
      </c>
      <c r="G258" s="71">
        <v>0.21277</v>
      </c>
      <c r="H258" s="81"/>
      <c r="I258" s="81"/>
    </row>
    <row r="259" spans="1:9" ht="30" customHeight="1">
      <c r="A259" s="58"/>
      <c r="B259" s="21"/>
      <c r="C259" s="59" t="s">
        <v>801</v>
      </c>
      <c r="D259" s="50">
        <v>0.01868</v>
      </c>
      <c r="E259" s="51">
        <v>0.02054</v>
      </c>
      <c r="F259" s="51">
        <v>0.02293</v>
      </c>
      <c r="G259" s="51">
        <v>0.02286</v>
      </c>
      <c r="H259" s="82"/>
      <c r="I259" s="82"/>
    </row>
    <row r="260" spans="1:9" ht="15" customHeight="1">
      <c r="A260" s="58"/>
      <c r="B260" s="21"/>
      <c r="C260" s="59" t="s">
        <v>802</v>
      </c>
      <c r="D260" s="64" t="s">
        <v>1118</v>
      </c>
      <c r="E260" s="23" t="s">
        <v>1118</v>
      </c>
      <c r="F260" s="23" t="s">
        <v>1118</v>
      </c>
      <c r="G260" s="23" t="s">
        <v>1118</v>
      </c>
      <c r="H260" s="76"/>
      <c r="I260" s="78"/>
    </row>
    <row r="261" spans="1:9" ht="15" customHeight="1">
      <c r="A261" s="58"/>
      <c r="B261" s="21"/>
      <c r="C261" s="59" t="s">
        <v>803</v>
      </c>
      <c r="D261" s="64" t="s">
        <v>1118</v>
      </c>
      <c r="E261" s="23" t="s">
        <v>1118</v>
      </c>
      <c r="F261" s="23" t="s">
        <v>1118</v>
      </c>
      <c r="G261" s="23" t="s">
        <v>1118</v>
      </c>
      <c r="H261" s="76"/>
      <c r="I261" s="78"/>
    </row>
    <row r="262" spans="1:9" s="13" customFormat="1" ht="7.5" customHeight="1">
      <c r="A262" s="8"/>
      <c r="B262" s="43"/>
      <c r="C262" s="44"/>
      <c r="D262" s="48"/>
      <c r="E262" s="11"/>
      <c r="F262" s="11"/>
      <c r="G262" s="11"/>
      <c r="H262" s="12"/>
      <c r="I262" s="12"/>
    </row>
    <row r="263" spans="1:9" s="402" customFormat="1" ht="19.5" customHeight="1">
      <c r="A263" s="128">
        <v>1.15</v>
      </c>
      <c r="B263" s="401" t="s">
        <v>1020</v>
      </c>
      <c r="D263" s="6">
        <v>1998</v>
      </c>
      <c r="E263" s="6">
        <v>1999</v>
      </c>
      <c r="F263" s="6">
        <v>2000</v>
      </c>
      <c r="G263" s="7">
        <v>2001</v>
      </c>
      <c r="H263" s="6">
        <v>2005</v>
      </c>
      <c r="I263" s="6">
        <v>2010</v>
      </c>
    </row>
    <row r="264" spans="1:9" s="13" customFormat="1" ht="7.5" customHeight="1">
      <c r="A264" s="8"/>
      <c r="B264" s="43"/>
      <c r="C264" s="44"/>
      <c r="D264" s="11"/>
      <c r="E264" s="11"/>
      <c r="F264" s="11"/>
      <c r="G264" s="11"/>
      <c r="H264" s="12"/>
      <c r="I264" s="12"/>
    </row>
    <row r="265" spans="1:9" s="20" customFormat="1" ht="15" customHeight="1">
      <c r="A265" s="49"/>
      <c r="B265" s="33" t="s">
        <v>1254</v>
      </c>
      <c r="C265" s="16" t="s">
        <v>1081</v>
      </c>
      <c r="D265" s="23"/>
      <c r="E265" s="23"/>
      <c r="F265" s="23"/>
      <c r="G265" s="23"/>
      <c r="H265" s="25"/>
      <c r="I265" s="61"/>
    </row>
    <row r="266" spans="1:9" ht="15" customHeight="1">
      <c r="A266" s="58"/>
      <c r="B266" s="21"/>
      <c r="C266" s="59" t="s">
        <v>1082</v>
      </c>
      <c r="D266" s="63">
        <v>35</v>
      </c>
      <c r="E266" s="63">
        <v>50</v>
      </c>
      <c r="F266" s="63">
        <v>60</v>
      </c>
      <c r="G266" s="63">
        <v>67</v>
      </c>
      <c r="H266" s="65"/>
      <c r="I266" s="65"/>
    </row>
    <row r="267" spans="1:9" ht="15" customHeight="1">
      <c r="A267" s="58"/>
      <c r="B267" s="21"/>
      <c r="C267" s="59" t="s">
        <v>1083</v>
      </c>
      <c r="D267" s="63">
        <v>123</v>
      </c>
      <c r="E267" s="63">
        <v>123</v>
      </c>
      <c r="F267" s="63">
        <v>123</v>
      </c>
      <c r="G267" s="63">
        <v>127</v>
      </c>
      <c r="H267" s="61"/>
      <c r="I267" s="61"/>
    </row>
    <row r="268" spans="1:9" s="13" customFormat="1" ht="7.5" customHeight="1">
      <c r="A268" s="8"/>
      <c r="B268" s="43"/>
      <c r="C268" s="44"/>
      <c r="D268" s="11"/>
      <c r="E268" s="11"/>
      <c r="F268" s="11"/>
      <c r="G268" s="11"/>
      <c r="H268" s="12"/>
      <c r="I268" s="12"/>
    </row>
    <row r="269" spans="1:9" s="402" customFormat="1" ht="19.5" customHeight="1">
      <c r="A269" s="128">
        <v>1.15</v>
      </c>
      <c r="B269" s="401" t="s">
        <v>1020</v>
      </c>
      <c r="D269" s="6" t="s">
        <v>374</v>
      </c>
      <c r="E269" s="6">
        <v>1990</v>
      </c>
      <c r="F269" s="6">
        <v>1995</v>
      </c>
      <c r="G269" s="7">
        <v>1999</v>
      </c>
      <c r="H269" s="6">
        <v>2005</v>
      </c>
      <c r="I269" s="6">
        <v>2010</v>
      </c>
    </row>
    <row r="270" spans="1:9" s="13" customFormat="1" ht="7.5" customHeight="1">
      <c r="A270" s="8"/>
      <c r="B270" s="9"/>
      <c r="C270" s="8"/>
      <c r="D270" s="10"/>
      <c r="E270" s="11"/>
      <c r="F270" s="11"/>
      <c r="G270" s="11"/>
      <c r="H270" s="12"/>
      <c r="I270" s="12"/>
    </row>
    <row r="271" spans="1:9" s="20" customFormat="1" ht="30" customHeight="1">
      <c r="A271" s="49"/>
      <c r="B271" s="33" t="s">
        <v>1255</v>
      </c>
      <c r="C271" s="16" t="s">
        <v>1256</v>
      </c>
      <c r="D271" s="72"/>
      <c r="E271" s="68"/>
      <c r="F271" s="63"/>
      <c r="G271" s="68"/>
      <c r="H271" s="19"/>
      <c r="I271" s="19"/>
    </row>
    <row r="272" spans="1:9" ht="15" customHeight="1">
      <c r="A272" s="58"/>
      <c r="B272" s="21"/>
      <c r="C272" s="59" t="s">
        <v>1257</v>
      </c>
      <c r="D272" s="84">
        <v>0.38</v>
      </c>
      <c r="E272" s="23" t="s">
        <v>1118</v>
      </c>
      <c r="F272" s="23" t="s">
        <v>1118</v>
      </c>
      <c r="G272" s="80">
        <v>0.21</v>
      </c>
      <c r="H272" s="81"/>
      <c r="I272" s="81"/>
    </row>
    <row r="273" spans="1:9" ht="30" customHeight="1">
      <c r="A273" s="58"/>
      <c r="B273" s="21"/>
      <c r="C273" s="59" t="s">
        <v>1258</v>
      </c>
      <c r="D273" s="64" t="s">
        <v>1118</v>
      </c>
      <c r="E273" s="23" t="s">
        <v>1118</v>
      </c>
      <c r="F273" s="23" t="s">
        <v>1118</v>
      </c>
      <c r="G273" s="80">
        <v>0.63</v>
      </c>
      <c r="H273" s="82"/>
      <c r="I273" s="82"/>
    </row>
    <row r="274" spans="1:9" s="13" customFormat="1" ht="7.5" customHeight="1" thickBot="1">
      <c r="A274" s="26"/>
      <c r="B274" s="35"/>
      <c r="C274" s="36"/>
      <c r="D274" s="37"/>
      <c r="E274" s="38"/>
      <c r="F274" s="38"/>
      <c r="G274" s="38"/>
      <c r="H274" s="30"/>
      <c r="I274" s="30"/>
    </row>
    <row r="275" spans="1:9" s="3" customFormat="1" ht="30" customHeight="1" thickBot="1" thickTop="1">
      <c r="A275" s="1" t="s">
        <v>1260</v>
      </c>
      <c r="B275" s="2"/>
      <c r="D275" s="443" t="s">
        <v>402</v>
      </c>
      <c r="E275" s="444"/>
      <c r="F275" s="444"/>
      <c r="G275" s="445"/>
      <c r="H275" s="452" t="s">
        <v>914</v>
      </c>
      <c r="I275" s="453"/>
    </row>
    <row r="276" spans="1:9" s="5" customFormat="1" ht="19.5" customHeight="1" thickTop="1">
      <c r="A276" s="128">
        <v>1.16</v>
      </c>
      <c r="B276" s="4" t="s">
        <v>1261</v>
      </c>
      <c r="D276" s="6" t="s">
        <v>404</v>
      </c>
      <c r="E276" s="6">
        <v>1997</v>
      </c>
      <c r="F276" s="6">
        <v>2000</v>
      </c>
      <c r="G276" s="7">
        <v>2002</v>
      </c>
      <c r="H276" s="6">
        <v>2005</v>
      </c>
      <c r="I276" s="6">
        <v>2010</v>
      </c>
    </row>
    <row r="277" spans="1:9" s="13" customFormat="1" ht="7.5" customHeight="1">
      <c r="A277" s="8"/>
      <c r="B277" s="43"/>
      <c r="C277" s="44"/>
      <c r="D277" s="10"/>
      <c r="E277" s="11"/>
      <c r="F277" s="11"/>
      <c r="G277" s="11"/>
      <c r="H277" s="12"/>
      <c r="I277" s="12"/>
    </row>
    <row r="278" spans="1:9" s="20" customFormat="1" ht="45" customHeight="1">
      <c r="A278" s="49"/>
      <c r="B278" s="33" t="s">
        <v>1259</v>
      </c>
      <c r="C278" s="16" t="s">
        <v>672</v>
      </c>
      <c r="D278" s="70"/>
      <c r="E278" s="68"/>
      <c r="F278" s="68"/>
      <c r="G278" s="68"/>
      <c r="H278" s="19"/>
      <c r="I278" s="19"/>
    </row>
    <row r="279" spans="1:9" ht="15" customHeight="1">
      <c r="A279" s="58"/>
      <c r="B279" s="21"/>
      <c r="C279" s="59" t="s">
        <v>1263</v>
      </c>
      <c r="D279" s="22">
        <v>0.5</v>
      </c>
      <c r="E279" s="71">
        <v>0.5746</v>
      </c>
      <c r="F279" s="71">
        <v>0.8206</v>
      </c>
      <c r="G279" s="71">
        <v>0.8854</v>
      </c>
      <c r="H279" s="81"/>
      <c r="I279" s="81"/>
    </row>
    <row r="280" spans="1:9" ht="15" customHeight="1">
      <c r="A280" s="58"/>
      <c r="B280" s="21"/>
      <c r="C280" s="59" t="s">
        <v>1264</v>
      </c>
      <c r="D280" s="22">
        <v>0.46</v>
      </c>
      <c r="E280" s="71">
        <v>0.6067</v>
      </c>
      <c r="F280" s="71">
        <v>0.7176</v>
      </c>
      <c r="G280" s="71">
        <v>0.7831</v>
      </c>
      <c r="H280" s="81"/>
      <c r="I280" s="81"/>
    </row>
    <row r="281" spans="1:9" ht="15" customHeight="1">
      <c r="A281" s="58"/>
      <c r="B281" s="21"/>
      <c r="C281" s="59" t="s">
        <v>1265</v>
      </c>
      <c r="D281" s="22">
        <v>0.5</v>
      </c>
      <c r="E281" s="71">
        <v>0.5831</v>
      </c>
      <c r="F281" s="71">
        <v>0.7974</v>
      </c>
      <c r="G281" s="71">
        <v>0.8628</v>
      </c>
      <c r="H281" s="81"/>
      <c r="I281" s="81"/>
    </row>
    <row r="282" spans="1:9" s="13" customFormat="1" ht="7.5" customHeight="1" thickBot="1">
      <c r="A282" s="26"/>
      <c r="B282" s="35"/>
      <c r="C282" s="36"/>
      <c r="D282" s="37"/>
      <c r="E282" s="38"/>
      <c r="F282" s="38"/>
      <c r="G282" s="38"/>
      <c r="H282" s="30"/>
      <c r="I282" s="30"/>
    </row>
    <row r="283" ht="15" customHeight="1" thickTop="1"/>
    <row r="284" spans="1:9" s="5" customFormat="1" ht="19.5" customHeight="1">
      <c r="A284" s="128">
        <v>1.17</v>
      </c>
      <c r="B284" s="4" t="s">
        <v>1266</v>
      </c>
      <c r="D284" s="6" t="s">
        <v>404</v>
      </c>
      <c r="E284" s="6">
        <v>1997</v>
      </c>
      <c r="F284" s="6">
        <v>2000</v>
      </c>
      <c r="G284" s="7">
        <v>2002</v>
      </c>
      <c r="H284" s="6">
        <v>2005</v>
      </c>
      <c r="I284" s="6">
        <v>2010</v>
      </c>
    </row>
    <row r="285" spans="1:9" s="13" customFormat="1" ht="7.5" customHeight="1">
      <c r="A285" s="8"/>
      <c r="B285" s="43"/>
      <c r="C285" s="44"/>
      <c r="D285" s="10"/>
      <c r="E285" s="11"/>
      <c r="F285" s="11"/>
      <c r="G285" s="11"/>
      <c r="H285" s="12"/>
      <c r="I285" s="12"/>
    </row>
    <row r="286" spans="1:9" s="20" customFormat="1" ht="45" customHeight="1">
      <c r="A286" s="49"/>
      <c r="B286" s="33" t="s">
        <v>1262</v>
      </c>
      <c r="C286" s="16" t="s">
        <v>673</v>
      </c>
      <c r="D286" s="70"/>
      <c r="E286" s="68"/>
      <c r="F286" s="68"/>
      <c r="G286" s="68"/>
      <c r="H286" s="19"/>
      <c r="I286" s="19"/>
    </row>
    <row r="287" spans="1:9" ht="15" customHeight="1">
      <c r="A287" s="58"/>
      <c r="B287" s="21"/>
      <c r="C287" s="59" t="s">
        <v>1263</v>
      </c>
      <c r="D287" s="64" t="s">
        <v>1118</v>
      </c>
      <c r="E287" s="71">
        <v>0.6024</v>
      </c>
      <c r="F287" s="71">
        <v>0.8409</v>
      </c>
      <c r="G287" s="71">
        <v>0.8819</v>
      </c>
      <c r="H287" s="81"/>
      <c r="I287" s="81"/>
    </row>
    <row r="288" spans="1:9" ht="15" customHeight="1">
      <c r="A288" s="58"/>
      <c r="B288" s="21"/>
      <c r="C288" s="59" t="s">
        <v>1264</v>
      </c>
      <c r="D288" s="64" t="s">
        <v>1118</v>
      </c>
      <c r="E288" s="71">
        <v>0.5852</v>
      </c>
      <c r="F288" s="71">
        <v>0.7283</v>
      </c>
      <c r="G288" s="71">
        <v>0.7769</v>
      </c>
      <c r="H288" s="81"/>
      <c r="I288" s="81"/>
    </row>
    <row r="289" spans="1:9" ht="15" customHeight="1">
      <c r="A289" s="58"/>
      <c r="B289" s="21"/>
      <c r="C289" s="59" t="s">
        <v>1265</v>
      </c>
      <c r="D289" s="64" t="s">
        <v>1118</v>
      </c>
      <c r="E289" s="71">
        <v>0.5996</v>
      </c>
      <c r="F289" s="71">
        <v>0.8146</v>
      </c>
      <c r="G289" s="71">
        <v>0.8576</v>
      </c>
      <c r="H289" s="81"/>
      <c r="I289" s="81"/>
    </row>
    <row r="290" spans="1:9" s="13" customFormat="1" ht="7.5" customHeight="1" thickBot="1">
      <c r="A290" s="26"/>
      <c r="B290" s="35"/>
      <c r="C290" s="36"/>
      <c r="D290" s="37"/>
      <c r="E290" s="38"/>
      <c r="F290" s="38"/>
      <c r="G290" s="38"/>
      <c r="H290" s="30"/>
      <c r="I290" s="30"/>
    </row>
    <row r="291" ht="15" customHeight="1" thickTop="1"/>
    <row r="292" spans="1:9" s="5" customFormat="1" ht="19.5" customHeight="1">
      <c r="A292" s="128">
        <v>1.18</v>
      </c>
      <c r="B292" s="4" t="s">
        <v>1268</v>
      </c>
      <c r="D292" s="6" t="s">
        <v>404</v>
      </c>
      <c r="E292" s="6">
        <v>1997</v>
      </c>
      <c r="F292" s="6">
        <v>2000</v>
      </c>
      <c r="G292" s="7">
        <v>2002</v>
      </c>
      <c r="H292" s="6">
        <v>2005</v>
      </c>
      <c r="I292" s="6">
        <v>2010</v>
      </c>
    </row>
    <row r="293" spans="1:9" s="13" customFormat="1" ht="7.5" customHeight="1">
      <c r="A293" s="8"/>
      <c r="B293" s="43"/>
      <c r="C293" s="44"/>
      <c r="D293" s="10"/>
      <c r="E293" s="11"/>
      <c r="F293" s="11"/>
      <c r="G293" s="11"/>
      <c r="H293" s="12"/>
      <c r="I293" s="12"/>
    </row>
    <row r="294" spans="1:9" s="20" customFormat="1" ht="45" customHeight="1">
      <c r="A294" s="49"/>
      <c r="B294" s="33" t="s">
        <v>1267</v>
      </c>
      <c r="C294" s="16" t="s">
        <v>674</v>
      </c>
      <c r="D294" s="70"/>
      <c r="E294" s="68"/>
      <c r="F294" s="68"/>
      <c r="G294" s="68"/>
      <c r="H294" s="19"/>
      <c r="I294" s="19"/>
    </row>
    <row r="295" spans="1:9" ht="15" customHeight="1">
      <c r="A295" s="58"/>
      <c r="B295" s="21"/>
      <c r="C295" s="59" t="s">
        <v>1270</v>
      </c>
      <c r="D295" s="64" t="s">
        <v>1118</v>
      </c>
      <c r="E295" s="71">
        <v>0.7166</v>
      </c>
      <c r="F295" s="71">
        <v>0.8885</v>
      </c>
      <c r="G295" s="71">
        <v>0.906</v>
      </c>
      <c r="H295" s="81"/>
      <c r="I295" s="81"/>
    </row>
    <row r="296" spans="1:9" ht="15" customHeight="1">
      <c r="A296" s="58"/>
      <c r="B296" s="21"/>
      <c r="C296" s="59" t="s">
        <v>1271</v>
      </c>
      <c r="D296" s="64" t="s">
        <v>1118</v>
      </c>
      <c r="E296" s="71">
        <v>0.6836</v>
      </c>
      <c r="F296" s="71">
        <v>0.8892</v>
      </c>
      <c r="G296" s="71">
        <v>0.8919</v>
      </c>
      <c r="H296" s="81"/>
      <c r="I296" s="81"/>
    </row>
    <row r="297" spans="1:9" ht="15" customHeight="1">
      <c r="A297" s="58"/>
      <c r="B297" s="21"/>
      <c r="C297" s="59" t="s">
        <v>1272</v>
      </c>
      <c r="D297" s="64" t="s">
        <v>1118</v>
      </c>
      <c r="E297" s="71">
        <v>0.7778</v>
      </c>
      <c r="F297" s="71">
        <v>0.8932</v>
      </c>
      <c r="G297" s="71">
        <v>0.9491</v>
      </c>
      <c r="H297" s="81"/>
      <c r="I297" s="81"/>
    </row>
    <row r="298" spans="3:9" ht="15" customHeight="1">
      <c r="C298" s="39" t="s">
        <v>1273</v>
      </c>
      <c r="D298" s="64" t="s">
        <v>1118</v>
      </c>
      <c r="E298" s="71">
        <v>0.6154</v>
      </c>
      <c r="F298" s="71">
        <v>0.8176</v>
      </c>
      <c r="G298" s="71">
        <v>0.8863</v>
      </c>
      <c r="H298" s="81"/>
      <c r="I298" s="81"/>
    </row>
    <row r="299" spans="3:9" ht="15" customHeight="1">
      <c r="C299" s="39" t="s">
        <v>1274</v>
      </c>
      <c r="D299" s="64" t="s">
        <v>1118</v>
      </c>
      <c r="E299" s="71">
        <v>0.6885</v>
      </c>
      <c r="F299" s="71">
        <v>0.8637</v>
      </c>
      <c r="G299" s="71">
        <v>0.9014</v>
      </c>
      <c r="H299" s="81"/>
      <c r="I299" s="81"/>
    </row>
    <row r="300" spans="1:9" s="13" customFormat="1" ht="7.5" customHeight="1" thickBot="1">
      <c r="A300" s="26"/>
      <c r="B300" s="35"/>
      <c r="C300" s="36"/>
      <c r="D300" s="37"/>
      <c r="E300" s="38"/>
      <c r="F300" s="38"/>
      <c r="G300" s="38"/>
      <c r="H300" s="30"/>
      <c r="I300" s="30"/>
    </row>
    <row r="301" spans="1:9" s="3" customFormat="1" ht="30" customHeight="1" thickBot="1" thickTop="1">
      <c r="A301" s="1" t="s">
        <v>1071</v>
      </c>
      <c r="B301" s="2"/>
      <c r="D301" s="443" t="s">
        <v>402</v>
      </c>
      <c r="E301" s="444"/>
      <c r="F301" s="444"/>
      <c r="G301" s="445"/>
      <c r="H301" s="452" t="s">
        <v>914</v>
      </c>
      <c r="I301" s="453"/>
    </row>
    <row r="302" spans="1:9" s="5" customFormat="1" ht="19.5" customHeight="1" thickTop="1">
      <c r="A302" s="387">
        <v>1.19</v>
      </c>
      <c r="B302" s="4" t="s">
        <v>1275</v>
      </c>
      <c r="D302" s="6" t="s">
        <v>363</v>
      </c>
      <c r="E302" s="6">
        <v>1990</v>
      </c>
      <c r="F302" s="6">
        <v>1994</v>
      </c>
      <c r="G302" s="7">
        <v>1999</v>
      </c>
      <c r="H302" s="6">
        <v>2005</v>
      </c>
      <c r="I302" s="6">
        <v>2010</v>
      </c>
    </row>
    <row r="303" spans="1:9" s="13" customFormat="1" ht="7.5" customHeight="1">
      <c r="A303" s="8"/>
      <c r="B303" s="43"/>
      <c r="C303" s="44"/>
      <c r="D303" s="10"/>
      <c r="E303" s="11"/>
      <c r="F303" s="11"/>
      <c r="G303" s="11"/>
      <c r="H303" s="12"/>
      <c r="I303" s="12"/>
    </row>
    <row r="304" spans="1:9" s="20" customFormat="1" ht="30" customHeight="1">
      <c r="A304" s="49"/>
      <c r="B304" s="33" t="s">
        <v>1269</v>
      </c>
      <c r="C304" s="16" t="s">
        <v>347</v>
      </c>
      <c r="D304" s="70"/>
      <c r="E304" s="68"/>
      <c r="F304" s="68"/>
      <c r="G304" s="68"/>
      <c r="H304" s="19"/>
      <c r="I304" s="19"/>
    </row>
    <row r="305" spans="3:9" ht="15" customHeight="1">
      <c r="C305" s="39" t="s">
        <v>984</v>
      </c>
      <c r="D305" s="62">
        <v>417</v>
      </c>
      <c r="E305" s="23" t="s">
        <v>1118</v>
      </c>
      <c r="F305" s="23" t="s">
        <v>1118</v>
      </c>
      <c r="G305" s="63">
        <v>11</v>
      </c>
      <c r="H305" s="19"/>
      <c r="I305" s="19"/>
    </row>
    <row r="306" spans="3:9" ht="15" customHeight="1">
      <c r="C306" s="39" t="s">
        <v>985</v>
      </c>
      <c r="D306" s="62">
        <v>334</v>
      </c>
      <c r="E306" s="23" t="s">
        <v>1118</v>
      </c>
      <c r="F306" s="23" t="s">
        <v>1118</v>
      </c>
      <c r="G306" s="63">
        <v>4</v>
      </c>
      <c r="H306" s="19"/>
      <c r="I306" s="19"/>
    </row>
    <row r="307" spans="1:9" s="13" customFormat="1" ht="7.5" customHeight="1" thickBot="1">
      <c r="A307" s="26"/>
      <c r="B307" s="35"/>
      <c r="C307" s="36"/>
      <c r="D307" s="37"/>
      <c r="E307" s="38"/>
      <c r="F307" s="38"/>
      <c r="G307" s="38"/>
      <c r="H307" s="30"/>
      <c r="I307" s="30"/>
    </row>
    <row r="308" ht="15" customHeight="1" thickTop="1"/>
    <row r="309" spans="1:9" s="5" customFormat="1" ht="19.5" customHeight="1">
      <c r="A309" s="387">
        <v>1.2</v>
      </c>
      <c r="B309" s="4" t="s">
        <v>986</v>
      </c>
      <c r="D309" s="6" t="s">
        <v>404</v>
      </c>
      <c r="E309" s="6">
        <v>1993</v>
      </c>
      <c r="F309" s="6">
        <v>1996</v>
      </c>
      <c r="G309" s="7">
        <v>1999</v>
      </c>
      <c r="H309" s="6">
        <v>2005</v>
      </c>
      <c r="I309" s="6">
        <v>2010</v>
      </c>
    </row>
    <row r="310" spans="1:9" s="13" customFormat="1" ht="7.5" customHeight="1">
      <c r="A310" s="8"/>
      <c r="B310" s="43"/>
      <c r="C310" s="44"/>
      <c r="D310" s="10"/>
      <c r="E310" s="11"/>
      <c r="F310" s="11"/>
      <c r="G310" s="11"/>
      <c r="H310" s="12"/>
      <c r="I310" s="12"/>
    </row>
    <row r="311" spans="1:9" s="20" customFormat="1" ht="30" customHeight="1">
      <c r="A311" s="49"/>
      <c r="B311" s="33" t="s">
        <v>1276</v>
      </c>
      <c r="C311" s="16" t="s">
        <v>348</v>
      </c>
      <c r="D311" s="85">
        <v>2.3</v>
      </c>
      <c r="E311" s="86">
        <v>1.4</v>
      </c>
      <c r="F311" s="86">
        <v>0.8</v>
      </c>
      <c r="G311" s="86">
        <v>2.8</v>
      </c>
      <c r="H311" s="19"/>
      <c r="I311" s="19"/>
    </row>
    <row r="312" spans="1:9" s="13" customFormat="1" ht="7.5" customHeight="1" thickBot="1">
      <c r="A312" s="26"/>
      <c r="B312" s="35"/>
      <c r="C312" s="36"/>
      <c r="D312" s="37"/>
      <c r="E312" s="38"/>
      <c r="F312" s="38"/>
      <c r="G312" s="38"/>
      <c r="H312" s="30"/>
      <c r="I312" s="30"/>
    </row>
    <row r="313" ht="15" customHeight="1" thickTop="1">
      <c r="A313" s="397"/>
    </row>
    <row r="314" spans="1:9" s="5" customFormat="1" ht="19.5" customHeight="1">
      <c r="A314" s="387">
        <v>1.21</v>
      </c>
      <c r="B314" s="4" t="s">
        <v>515</v>
      </c>
      <c r="D314" s="6" t="s">
        <v>404</v>
      </c>
      <c r="E314" s="6">
        <v>1997</v>
      </c>
      <c r="F314" s="6">
        <v>2000</v>
      </c>
      <c r="G314" s="7">
        <v>2002</v>
      </c>
      <c r="H314" s="6">
        <v>2005</v>
      </c>
      <c r="I314" s="6">
        <v>2010</v>
      </c>
    </row>
    <row r="315" spans="1:9" s="13" customFormat="1" ht="7.5" customHeight="1">
      <c r="A315" s="8"/>
      <c r="B315" s="43"/>
      <c r="C315" s="44"/>
      <c r="D315" s="10"/>
      <c r="E315" s="11"/>
      <c r="F315" s="11"/>
      <c r="G315" s="11"/>
      <c r="H315" s="12"/>
      <c r="I315" s="12"/>
    </row>
    <row r="316" spans="1:9" s="20" customFormat="1" ht="55.5" customHeight="1">
      <c r="A316" s="49"/>
      <c r="B316" s="33" t="s">
        <v>987</v>
      </c>
      <c r="C316" s="16" t="s">
        <v>235</v>
      </c>
      <c r="D316" s="70"/>
      <c r="E316" s="68"/>
      <c r="F316" s="68"/>
      <c r="G316" s="68"/>
      <c r="H316" s="19"/>
      <c r="I316" s="19"/>
    </row>
    <row r="317" spans="3:9" ht="15" customHeight="1">
      <c r="C317" s="39" t="s">
        <v>517</v>
      </c>
      <c r="D317" s="84">
        <v>0.64</v>
      </c>
      <c r="E317" s="71">
        <v>0.5874</v>
      </c>
      <c r="F317" s="71">
        <v>0.7547</v>
      </c>
      <c r="G317" s="71">
        <v>0.7344</v>
      </c>
      <c r="H317" s="19"/>
      <c r="I317" s="19"/>
    </row>
    <row r="318" spans="3:9" ht="15" customHeight="1">
      <c r="C318" s="39" t="s">
        <v>518</v>
      </c>
      <c r="D318" s="84">
        <v>0.65</v>
      </c>
      <c r="E318" s="71">
        <v>0.6441</v>
      </c>
      <c r="F318" s="71">
        <v>0.7748</v>
      </c>
      <c r="G318" s="71">
        <v>0.7183</v>
      </c>
      <c r="H318" s="19"/>
      <c r="I318" s="19"/>
    </row>
    <row r="319" spans="3:9" ht="15" customHeight="1">
      <c r="C319" s="39" t="s">
        <v>519</v>
      </c>
      <c r="D319" s="84">
        <v>0.68</v>
      </c>
      <c r="E319" s="71">
        <v>0.6211</v>
      </c>
      <c r="F319" s="71">
        <v>0.6942</v>
      </c>
      <c r="G319" s="71">
        <v>0.7002</v>
      </c>
      <c r="H319" s="19"/>
      <c r="I319" s="19"/>
    </row>
    <row r="320" spans="3:9" ht="15" customHeight="1">
      <c r="C320" s="39" t="s">
        <v>1225</v>
      </c>
      <c r="D320" s="84">
        <v>0.63</v>
      </c>
      <c r="E320" s="71">
        <v>0.6121</v>
      </c>
      <c r="F320" s="71">
        <v>0.7883</v>
      </c>
      <c r="G320" s="71">
        <v>0.7337</v>
      </c>
      <c r="H320" s="19"/>
      <c r="I320" s="19"/>
    </row>
    <row r="321" spans="3:9" ht="15" customHeight="1">
      <c r="C321" s="39" t="s">
        <v>1274</v>
      </c>
      <c r="D321" s="84">
        <v>0.64</v>
      </c>
      <c r="E321" s="71">
        <v>0.6141</v>
      </c>
      <c r="F321" s="71">
        <v>0.7646</v>
      </c>
      <c r="G321" s="71">
        <v>0.7265</v>
      </c>
      <c r="H321" s="25"/>
      <c r="I321" s="25"/>
    </row>
    <row r="322" spans="1:9" s="13" customFormat="1" ht="7.5" customHeight="1" thickBot="1">
      <c r="A322" s="26"/>
      <c r="B322" s="35"/>
      <c r="C322" s="36"/>
      <c r="D322" s="37"/>
      <c r="E322" s="38"/>
      <c r="F322" s="38"/>
      <c r="G322" s="38"/>
      <c r="H322" s="30"/>
      <c r="I322" s="30"/>
    </row>
    <row r="323" spans="1:9" s="3" customFormat="1" ht="30" customHeight="1" thickBot="1" thickTop="1">
      <c r="A323" s="1" t="s">
        <v>1071</v>
      </c>
      <c r="B323" s="2"/>
      <c r="D323" s="443" t="s">
        <v>402</v>
      </c>
      <c r="E323" s="444"/>
      <c r="F323" s="444"/>
      <c r="G323" s="445"/>
      <c r="H323" s="452" t="s">
        <v>914</v>
      </c>
      <c r="I323" s="453"/>
    </row>
    <row r="324" spans="1:9" s="5" customFormat="1" ht="19.5" customHeight="1" thickTop="1">
      <c r="A324" s="387">
        <v>1.21</v>
      </c>
      <c r="B324" s="4" t="s">
        <v>1021</v>
      </c>
      <c r="D324" s="6" t="s">
        <v>404</v>
      </c>
      <c r="E324" s="6">
        <v>1997</v>
      </c>
      <c r="F324" s="6">
        <v>2000</v>
      </c>
      <c r="G324" s="7">
        <v>2002</v>
      </c>
      <c r="H324" s="6">
        <v>2005</v>
      </c>
      <c r="I324" s="6">
        <v>2010</v>
      </c>
    </row>
    <row r="325" spans="1:9" s="13" customFormat="1" ht="7.5" customHeight="1">
      <c r="A325" s="8"/>
      <c r="B325" s="43"/>
      <c r="C325" s="44"/>
      <c r="D325" s="10"/>
      <c r="E325" s="11"/>
      <c r="F325" s="11"/>
      <c r="G325" s="11"/>
      <c r="H325" s="12"/>
      <c r="I325" s="12"/>
    </row>
    <row r="326" spans="1:9" s="20" customFormat="1" ht="81.75" customHeight="1">
      <c r="A326" s="49"/>
      <c r="B326" s="33" t="s">
        <v>609</v>
      </c>
      <c r="C326" s="16" t="s">
        <v>236</v>
      </c>
      <c r="D326" s="70"/>
      <c r="E326" s="68"/>
      <c r="F326" s="68"/>
      <c r="G326" s="68"/>
      <c r="H326" s="19"/>
      <c r="I326" s="19"/>
    </row>
    <row r="327" spans="3:9" ht="15" customHeight="1">
      <c r="C327" s="39" t="s">
        <v>1226</v>
      </c>
      <c r="D327" s="87" t="s">
        <v>407</v>
      </c>
      <c r="E327" s="71">
        <v>0.6</v>
      </c>
      <c r="F327" s="71">
        <v>0.7035</v>
      </c>
      <c r="G327" s="71">
        <v>0.6987</v>
      </c>
      <c r="H327" s="19"/>
      <c r="I327" s="19"/>
    </row>
    <row r="328" spans="3:9" ht="15" customHeight="1">
      <c r="C328" s="39" t="s">
        <v>1227</v>
      </c>
      <c r="D328" s="87" t="s">
        <v>407</v>
      </c>
      <c r="E328" s="71">
        <v>0.61</v>
      </c>
      <c r="F328" s="71">
        <v>0.8458</v>
      </c>
      <c r="G328" s="71">
        <v>0.7975</v>
      </c>
      <c r="H328" s="19"/>
      <c r="I328" s="19"/>
    </row>
    <row r="329" spans="3:9" ht="15" customHeight="1">
      <c r="C329" s="39" t="s">
        <v>1265</v>
      </c>
      <c r="D329" s="87" t="s">
        <v>407</v>
      </c>
      <c r="E329" s="71">
        <v>0.6042</v>
      </c>
      <c r="F329" s="71">
        <v>0.8322</v>
      </c>
      <c r="G329" s="71">
        <v>0.7886</v>
      </c>
      <c r="H329" s="25"/>
      <c r="I329" s="25"/>
    </row>
    <row r="330" spans="1:9" s="13" customFormat="1" ht="7.5" customHeight="1" thickBot="1">
      <c r="A330" s="26"/>
      <c r="B330" s="35"/>
      <c r="C330" s="36"/>
      <c r="D330" s="37"/>
      <c r="E330" s="38"/>
      <c r="F330" s="38"/>
      <c r="G330" s="38"/>
      <c r="H330" s="30"/>
      <c r="I330" s="30"/>
    </row>
    <row r="331" ht="15" customHeight="1" thickTop="1"/>
    <row r="332" spans="1:9" s="5" customFormat="1" ht="19.5" customHeight="1">
      <c r="A332" s="318">
        <v>1.22</v>
      </c>
      <c r="B332" s="4" t="s">
        <v>1228</v>
      </c>
      <c r="D332" s="6" t="s">
        <v>261</v>
      </c>
      <c r="E332" s="6">
        <v>2000</v>
      </c>
      <c r="F332" s="6">
        <v>2001</v>
      </c>
      <c r="G332" s="7">
        <v>2002</v>
      </c>
      <c r="H332" s="6">
        <v>2005</v>
      </c>
      <c r="I332" s="6">
        <v>2010</v>
      </c>
    </row>
    <row r="333" spans="1:9" s="13" customFormat="1" ht="7.5" customHeight="1">
      <c r="A333" s="8"/>
      <c r="B333" s="43"/>
      <c r="C333" s="44"/>
      <c r="D333" s="10"/>
      <c r="E333" s="11"/>
      <c r="F333" s="11"/>
      <c r="G333" s="11"/>
      <c r="H333" s="12"/>
      <c r="I333" s="12"/>
    </row>
    <row r="334" spans="1:9" s="20" customFormat="1" ht="30" customHeight="1">
      <c r="A334" s="49"/>
      <c r="B334" s="33" t="s">
        <v>516</v>
      </c>
      <c r="C334" s="16" t="s">
        <v>977</v>
      </c>
      <c r="D334" s="441">
        <v>122484</v>
      </c>
      <c r="E334" s="23" t="s">
        <v>1118</v>
      </c>
      <c r="F334" s="46">
        <v>18531</v>
      </c>
      <c r="G334" s="46">
        <v>18523</v>
      </c>
      <c r="H334" s="19"/>
      <c r="I334" s="19"/>
    </row>
    <row r="335" spans="1:9" s="13" customFormat="1" ht="7.5" customHeight="1">
      <c r="A335" s="8"/>
      <c r="B335" s="43"/>
      <c r="C335" s="44"/>
      <c r="D335" s="48"/>
      <c r="E335" s="11"/>
      <c r="F335" s="11"/>
      <c r="G335" s="11"/>
      <c r="H335" s="12"/>
      <c r="I335" s="12"/>
    </row>
    <row r="336" spans="1:9" s="402" customFormat="1" ht="19.5" customHeight="1">
      <c r="A336" s="318">
        <v>1.22</v>
      </c>
      <c r="B336" s="401" t="s">
        <v>974</v>
      </c>
      <c r="D336" s="6" t="s">
        <v>611</v>
      </c>
      <c r="E336" s="6">
        <v>1980</v>
      </c>
      <c r="F336" s="6">
        <v>1990</v>
      </c>
      <c r="G336" s="7">
        <v>2000</v>
      </c>
      <c r="H336" s="6">
        <v>2005</v>
      </c>
      <c r="I336" s="6">
        <v>2010</v>
      </c>
    </row>
    <row r="337" spans="1:9" s="13" customFormat="1" ht="7.5" customHeight="1">
      <c r="A337" s="8"/>
      <c r="B337" s="43"/>
      <c r="C337" s="44"/>
      <c r="D337" s="10"/>
      <c r="E337" s="11"/>
      <c r="F337" s="11"/>
      <c r="G337" s="11"/>
      <c r="H337" s="12"/>
      <c r="I337" s="12"/>
    </row>
    <row r="338" spans="1:9" s="20" customFormat="1" ht="30" customHeight="1">
      <c r="A338" s="49"/>
      <c r="B338" s="33" t="s">
        <v>975</v>
      </c>
      <c r="C338" s="16" t="s">
        <v>976</v>
      </c>
      <c r="D338" s="441">
        <v>1008227</v>
      </c>
      <c r="E338" s="46">
        <v>63570</v>
      </c>
      <c r="F338" s="46">
        <v>84935</v>
      </c>
      <c r="G338" s="46">
        <v>212113</v>
      </c>
      <c r="H338" s="19"/>
      <c r="I338" s="19"/>
    </row>
    <row r="339" spans="1:9" s="13" customFormat="1" ht="7.5" customHeight="1" thickBot="1">
      <c r="A339" s="26"/>
      <c r="B339" s="35"/>
      <c r="C339" s="36"/>
      <c r="D339" s="37"/>
      <c r="E339" s="38"/>
      <c r="F339" s="38"/>
      <c r="G339" s="38"/>
      <c r="H339" s="30"/>
      <c r="I339" s="30"/>
    </row>
    <row r="340" spans="1:9" s="3" customFormat="1" ht="30" customHeight="1" thickBot="1" thickTop="1">
      <c r="A340" s="1" t="s">
        <v>1230</v>
      </c>
      <c r="B340" s="2"/>
      <c r="D340" s="443" t="s">
        <v>402</v>
      </c>
      <c r="E340" s="444"/>
      <c r="F340" s="444"/>
      <c r="G340" s="445"/>
      <c r="H340" s="452" t="s">
        <v>914</v>
      </c>
      <c r="I340" s="453"/>
    </row>
    <row r="341" spans="1:9" s="5" customFormat="1" ht="19.5" customHeight="1" thickTop="1">
      <c r="A341" s="387">
        <v>1.23</v>
      </c>
      <c r="B341" s="4" t="s">
        <v>533</v>
      </c>
      <c r="D341" s="6" t="s">
        <v>374</v>
      </c>
      <c r="E341" s="6">
        <v>1992</v>
      </c>
      <c r="F341" s="6">
        <v>1995</v>
      </c>
      <c r="G341" s="7">
        <v>1999</v>
      </c>
      <c r="H341" s="6">
        <v>2005</v>
      </c>
      <c r="I341" s="6">
        <v>2010</v>
      </c>
    </row>
    <row r="342" spans="1:9" s="13" customFormat="1" ht="7.5" customHeight="1">
      <c r="A342" s="8"/>
      <c r="B342" s="43"/>
      <c r="C342" s="44"/>
      <c r="D342" s="10"/>
      <c r="E342" s="11"/>
      <c r="F342" s="11"/>
      <c r="G342" s="11"/>
      <c r="H342" s="12"/>
      <c r="I342" s="12"/>
    </row>
    <row r="343" spans="1:9" s="20" customFormat="1" ht="30" customHeight="1">
      <c r="A343" s="49"/>
      <c r="B343" s="33" t="s">
        <v>1229</v>
      </c>
      <c r="C343" s="16" t="s">
        <v>349</v>
      </c>
      <c r="D343" s="85" t="s">
        <v>350</v>
      </c>
      <c r="E343" s="23" t="s">
        <v>1118</v>
      </c>
      <c r="F343" s="63">
        <v>12238</v>
      </c>
      <c r="G343" s="63">
        <v>12795</v>
      </c>
      <c r="H343" s="19"/>
      <c r="I343" s="19"/>
    </row>
    <row r="344" spans="1:9" s="13" customFormat="1" ht="7.5" customHeight="1" thickBot="1">
      <c r="A344" s="26"/>
      <c r="B344" s="35"/>
      <c r="C344" s="36"/>
      <c r="D344" s="37"/>
      <c r="E344" s="38"/>
      <c r="F344" s="38"/>
      <c r="G344" s="38"/>
      <c r="H344" s="30"/>
      <c r="I344" s="30"/>
    </row>
    <row r="345" spans="1:9" s="13" customFormat="1" ht="7.5" customHeight="1" thickTop="1">
      <c r="A345" s="8"/>
      <c r="B345" s="43"/>
      <c r="C345" s="44"/>
      <c r="D345" s="10"/>
      <c r="E345" s="11"/>
      <c r="F345" s="11"/>
      <c r="G345" s="11"/>
      <c r="H345" s="12"/>
      <c r="I345" s="12"/>
    </row>
    <row r="346" spans="1:9" s="20" customFormat="1" ht="15" customHeight="1">
      <c r="A346" s="49"/>
      <c r="B346" s="33" t="s">
        <v>610</v>
      </c>
      <c r="C346" s="16" t="s">
        <v>351</v>
      </c>
      <c r="D346" s="62">
        <v>149784</v>
      </c>
      <c r="E346" s="23" t="s">
        <v>1118</v>
      </c>
      <c r="F346" s="63">
        <v>229</v>
      </c>
      <c r="G346" s="63">
        <v>284</v>
      </c>
      <c r="H346" s="25"/>
      <c r="I346" s="61"/>
    </row>
    <row r="347" spans="1:9" s="13" customFormat="1" ht="7.5" customHeight="1" thickBot="1">
      <c r="A347" s="26"/>
      <c r="B347" s="35"/>
      <c r="C347" s="36"/>
      <c r="D347" s="37"/>
      <c r="E347" s="38"/>
      <c r="F347" s="38"/>
      <c r="G347" s="38"/>
      <c r="H347" s="30"/>
      <c r="I347" s="30"/>
    </row>
    <row r="348" ht="15" customHeight="1" thickTop="1"/>
    <row r="349" spans="1:9" s="5" customFormat="1" ht="19.5" customHeight="1">
      <c r="A349" s="387">
        <v>1.24</v>
      </c>
      <c r="B349" s="4" t="s">
        <v>536</v>
      </c>
      <c r="D349" s="6" t="s">
        <v>416</v>
      </c>
      <c r="E349" s="6">
        <v>1995</v>
      </c>
      <c r="F349" s="6">
        <v>1997</v>
      </c>
      <c r="G349" s="7">
        <v>1999</v>
      </c>
      <c r="H349" s="6">
        <v>2005</v>
      </c>
      <c r="I349" s="6">
        <v>2010</v>
      </c>
    </row>
    <row r="350" spans="1:9" s="13" customFormat="1" ht="7.5" customHeight="1">
      <c r="A350" s="8"/>
      <c r="B350" s="43"/>
      <c r="C350" s="44"/>
      <c r="D350" s="10"/>
      <c r="E350" s="11"/>
      <c r="F350" s="11"/>
      <c r="G350" s="11"/>
      <c r="H350" s="12"/>
      <c r="I350" s="12"/>
    </row>
    <row r="351" spans="1:9" s="20" customFormat="1" ht="15" customHeight="1">
      <c r="A351" s="49"/>
      <c r="B351" s="33" t="s">
        <v>1231</v>
      </c>
      <c r="C351" s="16" t="s">
        <v>537</v>
      </c>
      <c r="D351" s="62"/>
      <c r="E351" s="68"/>
      <c r="F351" s="68"/>
      <c r="G351" s="68"/>
      <c r="H351" s="25"/>
      <c r="I351" s="61"/>
    </row>
    <row r="352" spans="3:9" ht="15" customHeight="1">
      <c r="C352" s="39" t="s">
        <v>538</v>
      </c>
      <c r="D352" s="70" t="s">
        <v>407</v>
      </c>
      <c r="E352" s="23" t="s">
        <v>1118</v>
      </c>
      <c r="F352" s="88">
        <v>6441</v>
      </c>
      <c r="G352" s="88">
        <v>6634</v>
      </c>
      <c r="H352" s="19"/>
      <c r="I352" s="19"/>
    </row>
    <row r="353" spans="1:9" ht="30" customHeight="1">
      <c r="A353" s="58"/>
      <c r="B353" s="21"/>
      <c r="C353" s="59" t="s">
        <v>539</v>
      </c>
      <c r="D353" s="70" t="s">
        <v>407</v>
      </c>
      <c r="E353" s="86">
        <v>4.5</v>
      </c>
      <c r="F353" s="23" t="s">
        <v>1118</v>
      </c>
      <c r="G353" s="86">
        <v>5.1</v>
      </c>
      <c r="H353" s="82"/>
      <c r="I353" s="82"/>
    </row>
    <row r="354" spans="1:9" s="13" customFormat="1" ht="7.5" customHeight="1" thickBot="1">
      <c r="A354" s="26"/>
      <c r="B354" s="35"/>
      <c r="C354" s="36"/>
      <c r="D354" s="37"/>
      <c r="E354" s="38"/>
      <c r="F354" s="38"/>
      <c r="G354" s="38"/>
      <c r="H354" s="30"/>
      <c r="I354" s="30"/>
    </row>
    <row r="355" spans="1:9" s="13" customFormat="1" ht="7.5" customHeight="1" thickTop="1">
      <c r="A355" s="8"/>
      <c r="B355" s="43"/>
      <c r="C355" s="44"/>
      <c r="D355" s="10"/>
      <c r="E355" s="11"/>
      <c r="F355" s="11"/>
      <c r="G355" s="11"/>
      <c r="H355" s="12"/>
      <c r="I355" s="12"/>
    </row>
    <row r="356" spans="1:9" s="20" customFormat="1" ht="15" customHeight="1">
      <c r="A356" s="49"/>
      <c r="B356" s="33" t="s">
        <v>608</v>
      </c>
      <c r="C356" s="16" t="s">
        <v>540</v>
      </c>
      <c r="D356" s="62"/>
      <c r="E356" s="68"/>
      <c r="F356" s="68"/>
      <c r="G356" s="68"/>
      <c r="H356" s="25"/>
      <c r="I356" s="61"/>
    </row>
    <row r="357" spans="1:9" ht="30" customHeight="1">
      <c r="A357" s="58"/>
      <c r="B357" s="21"/>
      <c r="C357" s="59" t="s">
        <v>541</v>
      </c>
      <c r="D357" s="70" t="s">
        <v>407</v>
      </c>
      <c r="E357" s="23" t="s">
        <v>1118</v>
      </c>
      <c r="F357" s="63">
        <v>5</v>
      </c>
      <c r="G357" s="63">
        <v>30</v>
      </c>
      <c r="H357" s="82"/>
      <c r="I357" s="82"/>
    </row>
    <row r="358" spans="1:9" ht="30" customHeight="1">
      <c r="A358" s="58"/>
      <c r="B358" s="21"/>
      <c r="C358" s="59" t="s">
        <v>542</v>
      </c>
      <c r="D358" s="70" t="s">
        <v>407</v>
      </c>
      <c r="E358" s="23" t="s">
        <v>1118</v>
      </c>
      <c r="F358" s="80">
        <v>0.15</v>
      </c>
      <c r="G358" s="80">
        <v>1</v>
      </c>
      <c r="H358" s="82"/>
      <c r="I358" s="82"/>
    </row>
    <row r="359" spans="1:9" s="13" customFormat="1" ht="7.5" customHeight="1">
      <c r="A359" s="8"/>
      <c r="B359" s="43"/>
      <c r="C359" s="44"/>
      <c r="D359" s="48"/>
      <c r="E359" s="11"/>
      <c r="F359" s="11"/>
      <c r="G359" s="11"/>
      <c r="H359" s="12"/>
      <c r="I359" s="12"/>
    </row>
    <row r="360" spans="1:9" s="402" customFormat="1" ht="19.5" customHeight="1">
      <c r="A360" s="387">
        <v>1.25</v>
      </c>
      <c r="B360" s="401" t="s">
        <v>543</v>
      </c>
      <c r="D360" s="6" t="s">
        <v>374</v>
      </c>
      <c r="E360" s="6">
        <v>1990</v>
      </c>
      <c r="F360" s="6">
        <v>1995</v>
      </c>
      <c r="G360" s="7">
        <v>1999</v>
      </c>
      <c r="H360" s="6">
        <v>2005</v>
      </c>
      <c r="I360" s="6">
        <v>2010</v>
      </c>
    </row>
    <row r="361" spans="1:9" s="13" customFormat="1" ht="7.5" customHeight="1">
      <c r="A361" s="8"/>
      <c r="B361" s="43"/>
      <c r="C361" s="44"/>
      <c r="D361" s="10"/>
      <c r="E361" s="11"/>
      <c r="F361" s="11"/>
      <c r="G361" s="11"/>
      <c r="H361" s="12"/>
      <c r="I361" s="12"/>
    </row>
    <row r="362" spans="1:9" s="20" customFormat="1" ht="30" customHeight="1">
      <c r="A362" s="49"/>
      <c r="B362" s="33" t="s">
        <v>534</v>
      </c>
      <c r="C362" s="16" t="s">
        <v>352</v>
      </c>
      <c r="D362" s="85"/>
      <c r="E362" s="68"/>
      <c r="F362" s="68"/>
      <c r="G362" s="63"/>
      <c r="H362" s="19"/>
      <c r="I362" s="19"/>
    </row>
    <row r="363" spans="3:9" ht="15" customHeight="1">
      <c r="C363" s="90" t="s">
        <v>222</v>
      </c>
      <c r="D363" s="70" t="s">
        <v>407</v>
      </c>
      <c r="E363" s="23" t="s">
        <v>1118</v>
      </c>
      <c r="F363" s="23" t="s">
        <v>1118</v>
      </c>
      <c r="G363" s="63">
        <v>4</v>
      </c>
      <c r="H363" s="19"/>
      <c r="I363" s="19"/>
    </row>
    <row r="364" spans="3:9" ht="15" customHeight="1">
      <c r="C364" s="39" t="s">
        <v>216</v>
      </c>
      <c r="D364" s="89">
        <v>1826</v>
      </c>
      <c r="E364" s="23" t="s">
        <v>1118</v>
      </c>
      <c r="F364" s="23" t="s">
        <v>1118</v>
      </c>
      <c r="G364" s="63">
        <v>45</v>
      </c>
      <c r="H364" s="19"/>
      <c r="I364" s="19"/>
    </row>
    <row r="365" spans="1:9" s="13" customFormat="1" ht="7.5" customHeight="1" thickBot="1">
      <c r="A365" s="26"/>
      <c r="B365" s="35"/>
      <c r="C365" s="36"/>
      <c r="D365" s="37"/>
      <c r="E365" s="38"/>
      <c r="F365" s="38"/>
      <c r="G365" s="38"/>
      <c r="H365" s="30"/>
      <c r="I365" s="30"/>
    </row>
    <row r="366" spans="1:9" s="13" customFormat="1" ht="7.5" customHeight="1" thickTop="1">
      <c r="A366" s="8"/>
      <c r="B366" s="43"/>
      <c r="C366" s="44"/>
      <c r="D366" s="10"/>
      <c r="E366" s="11"/>
      <c r="F366" s="11"/>
      <c r="G366" s="11"/>
      <c r="H366" s="12"/>
      <c r="I366" s="12"/>
    </row>
    <row r="367" spans="1:9" s="20" customFormat="1" ht="15" customHeight="1">
      <c r="A367" s="49"/>
      <c r="B367" s="33" t="s">
        <v>535</v>
      </c>
      <c r="C367" s="16" t="s">
        <v>954</v>
      </c>
      <c r="D367" s="62"/>
      <c r="E367" s="68"/>
      <c r="F367" s="68"/>
      <c r="G367" s="68"/>
      <c r="H367" s="25"/>
      <c r="I367" s="61"/>
    </row>
    <row r="368" spans="3:9" ht="15" customHeight="1">
      <c r="C368" s="90" t="s">
        <v>217</v>
      </c>
      <c r="D368" s="89">
        <v>491</v>
      </c>
      <c r="E368" s="23" t="s">
        <v>1118</v>
      </c>
      <c r="F368" s="23" t="s">
        <v>1118</v>
      </c>
      <c r="G368" s="63">
        <v>21</v>
      </c>
      <c r="H368" s="19"/>
      <c r="I368" s="19"/>
    </row>
    <row r="369" spans="3:9" ht="15" customHeight="1">
      <c r="C369" s="39" t="s">
        <v>216</v>
      </c>
      <c r="D369" s="89">
        <v>2386</v>
      </c>
      <c r="E369" s="23" t="s">
        <v>1118</v>
      </c>
      <c r="F369" s="23" t="s">
        <v>1118</v>
      </c>
      <c r="G369" s="63">
        <v>36</v>
      </c>
      <c r="H369" s="19"/>
      <c r="I369" s="19"/>
    </row>
    <row r="370" spans="1:9" s="13" customFormat="1" ht="7.5" customHeight="1" thickBot="1">
      <c r="A370" s="26"/>
      <c r="B370" s="35"/>
      <c r="C370" s="36"/>
      <c r="D370" s="37"/>
      <c r="E370" s="38"/>
      <c r="F370" s="38"/>
      <c r="G370" s="38"/>
      <c r="H370" s="30"/>
      <c r="I370" s="30"/>
    </row>
    <row r="371" ht="13.5" thickTop="1"/>
  </sheetData>
  <mergeCells count="38">
    <mergeCell ref="D323:G323"/>
    <mergeCell ref="H323:I323"/>
    <mergeCell ref="D340:G340"/>
    <mergeCell ref="H340:I340"/>
    <mergeCell ref="D275:G275"/>
    <mergeCell ref="H275:I275"/>
    <mergeCell ref="D301:G301"/>
    <mergeCell ref="H301:I301"/>
    <mergeCell ref="H254:I254"/>
    <mergeCell ref="H147:I147"/>
    <mergeCell ref="D147:G147"/>
    <mergeCell ref="H169:I169"/>
    <mergeCell ref="D223:G223"/>
    <mergeCell ref="H223:I223"/>
    <mergeCell ref="D254:G254"/>
    <mergeCell ref="D68:G68"/>
    <mergeCell ref="H68:I68"/>
    <mergeCell ref="D93:G93"/>
    <mergeCell ref="H93:I93"/>
    <mergeCell ref="D118:G118"/>
    <mergeCell ref="H118:I118"/>
    <mergeCell ref="D169:G169"/>
    <mergeCell ref="D193:G193"/>
    <mergeCell ref="H193:I193"/>
    <mergeCell ref="D16:G16"/>
    <mergeCell ref="H16:I16"/>
    <mergeCell ref="D40:G40"/>
    <mergeCell ref="H40:I40"/>
    <mergeCell ref="A2:I2"/>
    <mergeCell ref="A4:I4"/>
    <mergeCell ref="A6:I6"/>
    <mergeCell ref="F9:I9"/>
    <mergeCell ref="F14:I14"/>
    <mergeCell ref="F15:I15"/>
    <mergeCell ref="F10:I10"/>
    <mergeCell ref="F11:I11"/>
    <mergeCell ref="F12:I12"/>
    <mergeCell ref="F13:I13"/>
  </mergeCells>
  <printOptions horizontalCentered="1"/>
  <pageMargins left="0.75" right="0.75" top="0.75" bottom="0.75" header="0.5" footer="0.5"/>
  <pageSetup firstPageNumber="1" useFirstPageNumber="1" horizontalDpi="600" verticalDpi="600" orientation="landscape" r:id="rId2"/>
  <headerFooter alignWithMargins="0">
    <oddFooter>&amp;L&amp;"Arial,Bold"&amp;12&amp;P   &amp;10 &amp;"Book Antiqua,Bold Italic"&amp;14Our Families and Communities&amp;R&amp;"Arial,Bold"THE BROWARD BENCHMARKS 2002</oddFooter>
  </headerFooter>
  <rowBreaks count="15" manualBreakCount="15">
    <brk id="2" max="8" man="1"/>
    <brk id="15" max="255" man="1"/>
    <brk id="39" max="255" man="1"/>
    <brk id="67" max="255" man="1"/>
    <brk id="92" max="255" man="1"/>
    <brk id="117" max="255" man="1"/>
    <brk id="146" max="255" man="1"/>
    <brk id="168" max="255" man="1"/>
    <brk id="192" max="255" man="1"/>
    <brk id="222" max="255" man="1"/>
    <brk id="253" max="255" man="1"/>
    <brk id="274" max="255" man="1"/>
    <brk id="300" max="255" man="1"/>
    <brk id="322" max="255" man="1"/>
    <brk id="339" max="255" man="1"/>
  </rowBreaks>
  <drawing r:id="rId1"/>
</worksheet>
</file>

<file path=xl/worksheets/sheet2.xml><?xml version="1.0" encoding="utf-8"?>
<worksheet xmlns="http://schemas.openxmlformats.org/spreadsheetml/2006/main" xmlns:r="http://schemas.openxmlformats.org/officeDocument/2006/relationships">
  <sheetPr codeName="Sheet2"/>
  <dimension ref="A2:J191"/>
  <sheetViews>
    <sheetView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4" width="9.7109375" style="0" customWidth="1"/>
    <col min="5" max="5" width="9.7109375" style="0" hidden="1" customWidth="1"/>
    <col min="6" max="10" width="9.7109375" style="0" customWidth="1"/>
  </cols>
  <sheetData>
    <row r="1" ht="300" customHeight="1"/>
    <row r="2" spans="1:10" ht="66" customHeight="1">
      <c r="A2" s="449" t="s">
        <v>311</v>
      </c>
      <c r="B2" s="450"/>
      <c r="C2" s="450"/>
      <c r="D2" s="450"/>
      <c r="E2" s="450"/>
      <c r="F2" s="450"/>
      <c r="G2" s="450"/>
      <c r="H2" s="450"/>
      <c r="I2" s="450"/>
      <c r="J2" s="450"/>
    </row>
    <row r="4" spans="1:10" ht="96" customHeight="1">
      <c r="A4" s="457" t="s">
        <v>972</v>
      </c>
      <c r="B4" s="442"/>
      <c r="C4" s="442"/>
      <c r="D4" s="442"/>
      <c r="E4" s="442"/>
      <c r="F4" s="442"/>
      <c r="G4" s="442"/>
      <c r="H4" s="442"/>
      <c r="I4" s="442"/>
      <c r="J4" s="442"/>
    </row>
    <row r="6" spans="1:10" ht="141" customHeight="1">
      <c r="A6" s="457" t="s">
        <v>1010</v>
      </c>
      <c r="B6" s="442"/>
      <c r="C6" s="442"/>
      <c r="D6" s="442"/>
      <c r="E6" s="442"/>
      <c r="F6" s="442"/>
      <c r="G6" s="442"/>
      <c r="H6" s="442"/>
      <c r="I6" s="442"/>
      <c r="J6" s="442"/>
    </row>
    <row r="8" spans="1:10" ht="24.75" thickBot="1">
      <c r="A8" s="94" t="s">
        <v>302</v>
      </c>
      <c r="B8" s="95"/>
      <c r="C8" s="95"/>
      <c r="D8" s="95"/>
      <c r="E8" s="95"/>
      <c r="F8" s="96"/>
      <c r="G8" s="96"/>
      <c r="H8" s="96"/>
      <c r="I8" s="96"/>
      <c r="J8" s="96"/>
    </row>
    <row r="9" spans="1:10" ht="25.5" thickBot="1" thickTop="1">
      <c r="A9" s="98"/>
      <c r="B9" s="110">
        <v>2.1</v>
      </c>
      <c r="C9" s="100" t="s">
        <v>1011</v>
      </c>
      <c r="D9" s="101"/>
      <c r="E9" s="101"/>
      <c r="F9" s="111">
        <v>2.5</v>
      </c>
      <c r="G9" s="447" t="s">
        <v>1012</v>
      </c>
      <c r="H9" s="447"/>
      <c r="I9" s="447"/>
      <c r="J9" s="447"/>
    </row>
    <row r="10" spans="1:10" ht="25.5" thickBot="1" thickTop="1">
      <c r="A10" s="98"/>
      <c r="B10" s="110">
        <v>2.2</v>
      </c>
      <c r="C10" s="100" t="s">
        <v>1013</v>
      </c>
      <c r="D10" s="104"/>
      <c r="E10" s="104"/>
      <c r="F10" s="106">
        <v>2.8</v>
      </c>
      <c r="G10" s="447" t="s">
        <v>1014</v>
      </c>
      <c r="H10" s="447"/>
      <c r="I10" s="447"/>
      <c r="J10" s="447"/>
    </row>
    <row r="11" spans="1:10" ht="25.5" thickBot="1" thickTop="1">
      <c r="A11" s="98"/>
      <c r="B11" s="110">
        <v>2.3</v>
      </c>
      <c r="C11" s="100" t="s">
        <v>1335</v>
      </c>
      <c r="D11" s="104"/>
      <c r="E11" s="104"/>
      <c r="F11" s="111">
        <v>2.9</v>
      </c>
      <c r="G11" s="448" t="s">
        <v>1336</v>
      </c>
      <c r="H11" s="448"/>
      <c r="I11" s="448"/>
      <c r="J11" s="448"/>
    </row>
    <row r="12" spans="1:10" ht="25.5" thickBot="1" thickTop="1">
      <c r="A12" s="98"/>
      <c r="B12" s="110">
        <v>2.4</v>
      </c>
      <c r="C12" s="100" t="s">
        <v>1337</v>
      </c>
      <c r="D12" s="104"/>
      <c r="E12" s="104"/>
      <c r="F12" s="102">
        <v>2.1</v>
      </c>
      <c r="G12" s="447" t="s">
        <v>1338</v>
      </c>
      <c r="H12" s="447"/>
      <c r="I12" s="447"/>
      <c r="J12" s="447"/>
    </row>
    <row r="13" spans="1:10" ht="12" customHeight="1" thickBot="1" thickTop="1">
      <c r="A13" s="112"/>
      <c r="B13" s="113"/>
      <c r="C13" s="103"/>
      <c r="D13" s="104"/>
      <c r="E13" s="104"/>
      <c r="F13" s="114"/>
      <c r="G13" s="448"/>
      <c r="H13" s="448"/>
      <c r="I13" s="448"/>
      <c r="J13" s="448"/>
    </row>
    <row r="14" spans="1:10" s="3" customFormat="1" ht="30" customHeight="1" thickBot="1" thickTop="1">
      <c r="A14" s="1" t="s">
        <v>1339</v>
      </c>
      <c r="B14" s="2"/>
      <c r="D14" s="443" t="s">
        <v>402</v>
      </c>
      <c r="E14" s="444"/>
      <c r="F14" s="444"/>
      <c r="G14" s="444"/>
      <c r="H14" s="445"/>
      <c r="I14" s="452" t="s">
        <v>914</v>
      </c>
      <c r="J14" s="453"/>
    </row>
    <row r="15" spans="1:10" s="5" customFormat="1" ht="19.5" customHeight="1" thickTop="1">
      <c r="A15" s="116">
        <v>2.1</v>
      </c>
      <c r="B15" s="4" t="s">
        <v>1011</v>
      </c>
      <c r="D15" s="6" t="s">
        <v>430</v>
      </c>
      <c r="E15" s="6">
        <v>1996</v>
      </c>
      <c r="F15" s="6">
        <v>1999</v>
      </c>
      <c r="G15" s="6">
        <v>2000</v>
      </c>
      <c r="H15" s="7">
        <v>2001</v>
      </c>
      <c r="I15" s="6">
        <v>2005</v>
      </c>
      <c r="J15" s="6">
        <v>2010</v>
      </c>
    </row>
    <row r="16" spans="1:10" s="13" customFormat="1" ht="7.5" customHeight="1">
      <c r="A16" s="8"/>
      <c r="B16" s="43"/>
      <c r="C16" s="44"/>
      <c r="D16" s="10"/>
      <c r="E16" s="117"/>
      <c r="F16" s="11"/>
      <c r="G16" s="11"/>
      <c r="H16" s="11"/>
      <c r="I16" s="12"/>
      <c r="J16" s="12"/>
    </row>
    <row r="17" spans="1:10" s="20" customFormat="1" ht="15" customHeight="1">
      <c r="A17" s="14"/>
      <c r="B17" s="33" t="s">
        <v>1340</v>
      </c>
      <c r="C17" s="16" t="s">
        <v>1341</v>
      </c>
      <c r="D17" s="72"/>
      <c r="E17" s="83"/>
      <c r="F17" s="83"/>
      <c r="G17" s="83"/>
      <c r="H17" s="83"/>
      <c r="I17" s="19"/>
      <c r="J17" s="19"/>
    </row>
    <row r="18" spans="1:10" ht="15" customHeight="1">
      <c r="A18" s="58"/>
      <c r="B18" s="21"/>
      <c r="C18" s="59" t="s">
        <v>1342</v>
      </c>
      <c r="D18" s="62">
        <v>5552.7</v>
      </c>
      <c r="E18" s="63">
        <v>8447</v>
      </c>
      <c r="F18" s="63">
        <v>5334.4</v>
      </c>
      <c r="G18" s="63">
        <v>4739.8</v>
      </c>
      <c r="H18" s="63">
        <v>4682.2</v>
      </c>
      <c r="I18" s="25"/>
      <c r="J18" s="25"/>
    </row>
    <row r="19" spans="1:10" ht="30" customHeight="1">
      <c r="A19" s="58"/>
      <c r="B19" s="21"/>
      <c r="C19" s="59" t="s">
        <v>1343</v>
      </c>
      <c r="D19" s="64" t="s">
        <v>1119</v>
      </c>
      <c r="E19" s="118" t="s">
        <v>1344</v>
      </c>
      <c r="F19" s="118" t="s">
        <v>313</v>
      </c>
      <c r="G19" s="118" t="s">
        <v>314</v>
      </c>
      <c r="H19" s="118" t="s">
        <v>312</v>
      </c>
      <c r="I19" s="25"/>
      <c r="J19" s="25"/>
    </row>
    <row r="20" spans="1:10" s="13" customFormat="1" ht="7.5" customHeight="1" thickBot="1">
      <c r="A20" s="26"/>
      <c r="B20" s="35"/>
      <c r="C20" s="36"/>
      <c r="D20" s="37"/>
      <c r="E20" s="38"/>
      <c r="F20" s="38"/>
      <c r="G20" s="38"/>
      <c r="H20" s="38"/>
      <c r="I20" s="30"/>
      <c r="J20" s="30"/>
    </row>
    <row r="21" spans="1:10" s="13" customFormat="1" ht="7.5" customHeight="1" thickTop="1">
      <c r="A21" s="8"/>
      <c r="B21" s="43"/>
      <c r="C21" s="44"/>
      <c r="D21" s="10"/>
      <c r="E21" s="117"/>
      <c r="F21" s="11"/>
      <c r="G21" s="11"/>
      <c r="H21" s="11"/>
      <c r="I21" s="12"/>
      <c r="J21" s="12"/>
    </row>
    <row r="22" spans="1:10" s="20" customFormat="1" ht="30" customHeight="1">
      <c r="A22" s="49"/>
      <c r="B22" s="33" t="s">
        <v>1346</v>
      </c>
      <c r="C22" s="16" t="s">
        <v>706</v>
      </c>
      <c r="D22" s="34"/>
      <c r="E22" s="119"/>
      <c r="F22" s="18"/>
      <c r="G22" s="18"/>
      <c r="H22" s="18"/>
      <c r="I22" s="19"/>
      <c r="J22" s="19"/>
    </row>
    <row r="23" spans="1:10" ht="15" customHeight="1">
      <c r="A23" s="58"/>
      <c r="B23" s="21"/>
      <c r="C23" s="59" t="s">
        <v>1347</v>
      </c>
      <c r="D23" s="120">
        <v>5.28</v>
      </c>
      <c r="E23" s="121">
        <v>7</v>
      </c>
      <c r="F23" s="121">
        <v>4.34</v>
      </c>
      <c r="G23" s="121">
        <v>3.87</v>
      </c>
      <c r="H23" s="121">
        <v>5.43</v>
      </c>
      <c r="I23" s="25"/>
      <c r="J23" s="25"/>
    </row>
    <row r="24" spans="1:10" ht="15" customHeight="1">
      <c r="A24" s="58"/>
      <c r="B24" s="21"/>
      <c r="C24" s="59" t="s">
        <v>1348</v>
      </c>
      <c r="D24" s="122">
        <v>77.7</v>
      </c>
      <c r="E24" s="123">
        <v>61</v>
      </c>
      <c r="F24" s="123">
        <v>53.2</v>
      </c>
      <c r="G24" s="123">
        <v>57.1</v>
      </c>
      <c r="H24" s="123">
        <v>58.2</v>
      </c>
      <c r="I24" s="25"/>
      <c r="J24" s="25"/>
    </row>
    <row r="25" spans="1:10" ht="15" customHeight="1">
      <c r="A25" s="58"/>
      <c r="B25" s="21"/>
      <c r="C25" s="59" t="s">
        <v>1349</v>
      </c>
      <c r="D25" s="122">
        <v>199.9</v>
      </c>
      <c r="E25" s="123">
        <v>318</v>
      </c>
      <c r="F25" s="123">
        <v>184.2</v>
      </c>
      <c r="G25" s="123">
        <v>176.3</v>
      </c>
      <c r="H25" s="123">
        <v>193.3</v>
      </c>
      <c r="I25" s="25"/>
      <c r="J25" s="25"/>
    </row>
    <row r="26" spans="1:10" ht="15" customHeight="1">
      <c r="A26" s="58"/>
      <c r="B26" s="21"/>
      <c r="C26" s="59" t="s">
        <v>1350</v>
      </c>
      <c r="D26" s="122">
        <v>511.2</v>
      </c>
      <c r="E26" s="123">
        <v>491</v>
      </c>
      <c r="F26" s="123">
        <v>369.3</v>
      </c>
      <c r="G26" s="123">
        <v>363.7</v>
      </c>
      <c r="H26" s="123">
        <v>351</v>
      </c>
      <c r="I26" s="25"/>
      <c r="J26" s="25"/>
    </row>
    <row r="27" spans="1:10" ht="15" customHeight="1">
      <c r="A27" s="58"/>
      <c r="B27" s="21"/>
      <c r="C27" s="59" t="s">
        <v>1274</v>
      </c>
      <c r="D27" s="122">
        <v>794.1</v>
      </c>
      <c r="E27" s="123">
        <v>877</v>
      </c>
      <c r="F27" s="123">
        <v>611</v>
      </c>
      <c r="G27" s="123">
        <v>600.9</v>
      </c>
      <c r="H27" s="123">
        <v>607.9</v>
      </c>
      <c r="I27" s="25"/>
      <c r="J27" s="25"/>
    </row>
    <row r="28" spans="1:10" s="13" customFormat="1" ht="7.5" customHeight="1" thickBot="1">
      <c r="A28" s="26"/>
      <c r="B28" s="35"/>
      <c r="C28" s="36"/>
      <c r="D28" s="37"/>
      <c r="E28" s="38"/>
      <c r="F28" s="38"/>
      <c r="G28" s="38"/>
      <c r="H28" s="38"/>
      <c r="I28" s="30"/>
      <c r="J28" s="30"/>
    </row>
    <row r="29" spans="1:10" s="13" customFormat="1" ht="7.5" customHeight="1" thickTop="1">
      <c r="A29" s="8"/>
      <c r="B29" s="43"/>
      <c r="C29" s="44"/>
      <c r="D29" s="48"/>
      <c r="E29" s="11"/>
      <c r="F29" s="11"/>
      <c r="G29" s="11"/>
      <c r="H29" s="11"/>
      <c r="I29" s="12"/>
      <c r="J29" s="12"/>
    </row>
    <row r="30" spans="1:10" s="20" customFormat="1" ht="30" customHeight="1">
      <c r="A30" s="49"/>
      <c r="B30" s="33" t="s">
        <v>1351</v>
      </c>
      <c r="C30" s="16" t="s">
        <v>707</v>
      </c>
      <c r="D30" s="34"/>
      <c r="E30" s="119"/>
      <c r="F30" s="18"/>
      <c r="G30" s="18"/>
      <c r="H30" s="18"/>
      <c r="I30" s="19"/>
      <c r="J30" s="19"/>
    </row>
    <row r="31" spans="1:10" ht="15" customHeight="1">
      <c r="A31" s="58"/>
      <c r="B31" s="21"/>
      <c r="C31" s="59" t="s">
        <v>315</v>
      </c>
      <c r="D31" s="62">
        <v>1070.4</v>
      </c>
      <c r="E31" s="63">
        <v>1581</v>
      </c>
      <c r="F31" s="63">
        <v>941.3</v>
      </c>
      <c r="G31" s="63">
        <v>775.1</v>
      </c>
      <c r="H31" s="63">
        <v>804</v>
      </c>
      <c r="I31" s="25"/>
      <c r="J31" s="25"/>
    </row>
    <row r="32" spans="1:10" ht="15" customHeight="1">
      <c r="A32" s="58"/>
      <c r="B32" s="21"/>
      <c r="C32" s="59" t="s">
        <v>316</v>
      </c>
      <c r="D32" s="62">
        <v>3141</v>
      </c>
      <c r="E32" s="63">
        <v>4957</v>
      </c>
      <c r="F32" s="63">
        <v>3085.9</v>
      </c>
      <c r="G32" s="63">
        <v>2798.4</v>
      </c>
      <c r="H32" s="63">
        <v>2717.2</v>
      </c>
      <c r="I32" s="25"/>
      <c r="J32" s="25"/>
    </row>
    <row r="33" spans="1:10" ht="15" customHeight="1">
      <c r="A33" s="58"/>
      <c r="B33" s="21"/>
      <c r="C33" s="59" t="s">
        <v>638</v>
      </c>
      <c r="D33" s="62">
        <v>547.1</v>
      </c>
      <c r="E33" s="63">
        <v>1032</v>
      </c>
      <c r="F33" s="63">
        <v>696.2</v>
      </c>
      <c r="G33" s="63">
        <v>565.4</v>
      </c>
      <c r="H33" s="63">
        <v>553.1</v>
      </c>
      <c r="I33" s="25"/>
      <c r="J33" s="25"/>
    </row>
    <row r="34" spans="1:10" ht="15" customHeight="1">
      <c r="A34" s="58"/>
      <c r="B34" s="21"/>
      <c r="C34" s="59" t="s">
        <v>639</v>
      </c>
      <c r="D34" s="62">
        <v>4758.6</v>
      </c>
      <c r="E34" s="63">
        <v>7570</v>
      </c>
      <c r="F34" s="63">
        <v>4723.4</v>
      </c>
      <c r="G34" s="63">
        <v>4138.9</v>
      </c>
      <c r="H34" s="63">
        <v>4074.3</v>
      </c>
      <c r="I34" s="25"/>
      <c r="J34" s="25"/>
    </row>
    <row r="35" spans="1:10" s="13" customFormat="1" ht="7.5" customHeight="1" thickBot="1">
      <c r="A35" s="26"/>
      <c r="B35" s="35"/>
      <c r="C35" s="36"/>
      <c r="D35" s="37"/>
      <c r="E35" s="38"/>
      <c r="F35" s="38"/>
      <c r="G35" s="38"/>
      <c r="H35" s="38"/>
      <c r="I35" s="30"/>
      <c r="J35" s="30"/>
    </row>
    <row r="36" ht="15" customHeight="1" thickTop="1"/>
    <row r="37" spans="1:10" s="5" customFormat="1" ht="19.5" customHeight="1">
      <c r="A37" s="116">
        <v>2.2</v>
      </c>
      <c r="B37" s="4" t="s">
        <v>1013</v>
      </c>
      <c r="D37" s="6">
        <v>1994</v>
      </c>
      <c r="E37" s="6">
        <v>1994</v>
      </c>
      <c r="F37" s="6">
        <v>1997</v>
      </c>
      <c r="G37" s="6">
        <v>2000</v>
      </c>
      <c r="H37" s="7">
        <v>2002</v>
      </c>
      <c r="I37" s="6">
        <v>2005</v>
      </c>
      <c r="J37" s="6">
        <v>2010</v>
      </c>
    </row>
    <row r="38" spans="1:10" s="13" customFormat="1" ht="7.5" customHeight="1">
      <c r="A38" s="8"/>
      <c r="B38" s="43"/>
      <c r="C38" s="44"/>
      <c r="D38" s="11"/>
      <c r="E38" s="11"/>
      <c r="F38" s="11"/>
      <c r="G38" s="11"/>
      <c r="H38" s="11"/>
      <c r="I38" s="12"/>
      <c r="J38" s="12"/>
    </row>
    <row r="39" spans="1:10" s="20" customFormat="1" ht="39.75" customHeight="1">
      <c r="A39" s="49"/>
      <c r="B39" s="33" t="s">
        <v>640</v>
      </c>
      <c r="C39" s="16" t="s">
        <v>937</v>
      </c>
      <c r="D39" s="51">
        <v>0.043</v>
      </c>
      <c r="E39" s="51">
        <v>0.043</v>
      </c>
      <c r="F39" s="51">
        <v>0.037</v>
      </c>
      <c r="G39" s="51">
        <v>0.031</v>
      </c>
      <c r="H39" s="51">
        <v>0.032</v>
      </c>
      <c r="I39" s="25"/>
      <c r="J39" s="25"/>
    </row>
    <row r="40" spans="1:10" s="13" customFormat="1" ht="7.5" customHeight="1" thickBot="1">
      <c r="A40" s="26"/>
      <c r="B40" s="35"/>
      <c r="C40" s="36"/>
      <c r="D40" s="38"/>
      <c r="E40" s="38"/>
      <c r="F40" s="38"/>
      <c r="G40" s="38"/>
      <c r="H40" s="38"/>
      <c r="I40" s="30"/>
      <c r="J40" s="30"/>
    </row>
    <row r="41" spans="1:10" s="3" customFormat="1" ht="30" customHeight="1" thickBot="1" thickTop="1">
      <c r="A41" s="1" t="s">
        <v>1138</v>
      </c>
      <c r="B41" s="2"/>
      <c r="D41" s="443" t="s">
        <v>402</v>
      </c>
      <c r="E41" s="444"/>
      <c r="F41" s="444"/>
      <c r="G41" s="444"/>
      <c r="H41" s="445"/>
      <c r="I41" s="452" t="s">
        <v>914</v>
      </c>
      <c r="J41" s="453"/>
    </row>
    <row r="42" spans="1:10" s="5" customFormat="1" ht="19.5" customHeight="1" thickTop="1">
      <c r="A42" s="116">
        <v>2.3</v>
      </c>
      <c r="B42" s="4" t="s">
        <v>1335</v>
      </c>
      <c r="D42" s="6" t="s">
        <v>374</v>
      </c>
      <c r="E42" s="6"/>
      <c r="F42" s="6">
        <v>1997</v>
      </c>
      <c r="G42" s="6">
        <v>2000</v>
      </c>
      <c r="H42" s="7">
        <v>2002</v>
      </c>
      <c r="I42" s="6">
        <v>2005</v>
      </c>
      <c r="J42" s="6">
        <v>2010</v>
      </c>
    </row>
    <row r="43" spans="1:10" s="13" customFormat="1" ht="7.5" customHeight="1">
      <c r="A43" s="8"/>
      <c r="B43" s="43"/>
      <c r="C43" s="44"/>
      <c r="D43" s="48"/>
      <c r="E43" s="11"/>
      <c r="F43" s="11"/>
      <c r="G43" s="11"/>
      <c r="H43" s="11"/>
      <c r="I43" s="12"/>
      <c r="J43" s="12"/>
    </row>
    <row r="44" spans="1:10" s="20" customFormat="1" ht="39.75" customHeight="1">
      <c r="A44" s="49"/>
      <c r="B44" s="33" t="s">
        <v>641</v>
      </c>
      <c r="C44" s="16" t="s">
        <v>938</v>
      </c>
      <c r="D44" s="64"/>
      <c r="E44" s="23"/>
      <c r="F44" s="23"/>
      <c r="G44" s="51"/>
      <c r="H44" s="51"/>
      <c r="I44" s="25"/>
      <c r="J44" s="25"/>
    </row>
    <row r="45" spans="1:10" ht="15" customHeight="1">
      <c r="A45" s="58"/>
      <c r="B45" s="21"/>
      <c r="C45" s="59" t="s">
        <v>642</v>
      </c>
      <c r="D45" s="84">
        <v>0.08</v>
      </c>
      <c r="E45" s="80"/>
      <c r="F45" s="71">
        <v>0.124</v>
      </c>
      <c r="G45" s="71">
        <v>0.218</v>
      </c>
      <c r="H45" s="71">
        <v>0.206</v>
      </c>
      <c r="I45" s="25"/>
      <c r="J45" s="25"/>
    </row>
    <row r="46" spans="1:10" ht="15" customHeight="1">
      <c r="A46" s="58"/>
      <c r="B46" s="21"/>
      <c r="C46" s="59" t="s">
        <v>643</v>
      </c>
      <c r="D46" s="84">
        <v>0.36</v>
      </c>
      <c r="E46" s="80"/>
      <c r="F46" s="71">
        <v>0.552</v>
      </c>
      <c r="G46" s="71">
        <v>0.606</v>
      </c>
      <c r="H46" s="71">
        <v>0.635</v>
      </c>
      <c r="I46" s="25"/>
      <c r="J46" s="25"/>
    </row>
    <row r="47" spans="1:10" ht="15" customHeight="1">
      <c r="A47" s="58"/>
      <c r="B47" s="21"/>
      <c r="C47" s="59" t="s">
        <v>644</v>
      </c>
      <c r="D47" s="84">
        <v>0.53</v>
      </c>
      <c r="E47" s="80"/>
      <c r="F47" s="71">
        <v>0.266</v>
      </c>
      <c r="G47" s="71">
        <v>0.176</v>
      </c>
      <c r="H47" s="71">
        <v>0.159</v>
      </c>
      <c r="I47" s="25"/>
      <c r="J47" s="25"/>
    </row>
    <row r="48" spans="1:10" ht="15" customHeight="1">
      <c r="A48" s="58"/>
      <c r="B48" s="21"/>
      <c r="C48" s="59" t="s">
        <v>414</v>
      </c>
      <c r="D48" s="84">
        <v>0.03</v>
      </c>
      <c r="E48" s="80"/>
      <c r="F48" s="71">
        <v>0.058</v>
      </c>
      <c r="G48" s="23" t="s">
        <v>437</v>
      </c>
      <c r="H48" s="23" t="s">
        <v>437</v>
      </c>
      <c r="I48" s="25"/>
      <c r="J48" s="25"/>
    </row>
    <row r="49" spans="1:10" s="13" customFormat="1" ht="7.5" customHeight="1" thickBot="1">
      <c r="A49" s="26"/>
      <c r="B49" s="35"/>
      <c r="C49" s="36"/>
      <c r="D49" s="37"/>
      <c r="E49" s="38"/>
      <c r="F49" s="38"/>
      <c r="G49" s="38"/>
      <c r="H49" s="38"/>
      <c r="I49" s="30"/>
      <c r="J49" s="30"/>
    </row>
    <row r="50" ht="15" customHeight="1" thickTop="1"/>
    <row r="51" spans="1:10" s="5" customFormat="1" ht="19.5" customHeight="1">
      <c r="A51" s="116">
        <v>2.4</v>
      </c>
      <c r="B51" s="4" t="s">
        <v>1337</v>
      </c>
      <c r="D51" s="6">
        <v>1994</v>
      </c>
      <c r="E51" s="6">
        <v>1994</v>
      </c>
      <c r="F51" s="6">
        <v>1997</v>
      </c>
      <c r="G51" s="6">
        <v>2000</v>
      </c>
      <c r="H51" s="7">
        <v>2002</v>
      </c>
      <c r="I51" s="6">
        <v>2005</v>
      </c>
      <c r="J51" s="6">
        <v>2010</v>
      </c>
    </row>
    <row r="52" spans="1:10" s="13" customFormat="1" ht="7.5" customHeight="1">
      <c r="A52" s="8"/>
      <c r="B52" s="43"/>
      <c r="C52" s="44"/>
      <c r="D52" s="11"/>
      <c r="E52" s="11"/>
      <c r="F52" s="11"/>
      <c r="G52" s="11"/>
      <c r="H52" s="11"/>
      <c r="I52" s="12"/>
      <c r="J52" s="12"/>
    </row>
    <row r="53" spans="1:10" s="20" customFormat="1" ht="15" customHeight="1">
      <c r="A53" s="14"/>
      <c r="B53" s="33" t="s">
        <v>645</v>
      </c>
      <c r="C53" s="16" t="s">
        <v>646</v>
      </c>
      <c r="D53" s="83"/>
      <c r="E53" s="83"/>
      <c r="F53" s="83"/>
      <c r="G53" s="83"/>
      <c r="H53" s="83"/>
      <c r="I53" s="19"/>
      <c r="J53" s="19"/>
    </row>
    <row r="54" spans="3:10" ht="39.75" customHeight="1">
      <c r="C54" s="124" t="s">
        <v>939</v>
      </c>
      <c r="D54" s="51">
        <v>0.035</v>
      </c>
      <c r="E54" s="51">
        <v>0.035</v>
      </c>
      <c r="F54" s="51">
        <v>0.0778</v>
      </c>
      <c r="G54" s="71">
        <v>0.0363</v>
      </c>
      <c r="H54" s="71">
        <v>0.0337</v>
      </c>
      <c r="I54" s="61"/>
      <c r="J54" s="61"/>
    </row>
    <row r="55" spans="1:10" ht="39.75" customHeight="1">
      <c r="A55" s="13"/>
      <c r="B55" s="13"/>
      <c r="C55" s="407" t="s">
        <v>940</v>
      </c>
      <c r="D55" s="51">
        <v>0.036</v>
      </c>
      <c r="E55" s="51">
        <v>0.036</v>
      </c>
      <c r="F55" s="51">
        <v>0.0349</v>
      </c>
      <c r="G55" s="71">
        <v>0.0451</v>
      </c>
      <c r="H55" s="71">
        <v>0.0441</v>
      </c>
      <c r="I55" s="61"/>
      <c r="J55" s="61"/>
    </row>
    <row r="56" spans="1:10" s="13" customFormat="1" ht="7.5" customHeight="1">
      <c r="A56" s="8"/>
      <c r="B56" s="43"/>
      <c r="C56" s="44"/>
      <c r="D56" s="11"/>
      <c r="E56" s="11"/>
      <c r="F56" s="11"/>
      <c r="G56" s="11"/>
      <c r="H56" s="11"/>
      <c r="I56" s="12"/>
      <c r="J56" s="12"/>
    </row>
    <row r="57" spans="1:10" s="402" customFormat="1" ht="19.5" customHeight="1">
      <c r="A57" s="116">
        <v>2.4</v>
      </c>
      <c r="B57" s="401" t="s">
        <v>1022</v>
      </c>
      <c r="D57" s="6" t="s">
        <v>430</v>
      </c>
      <c r="E57" s="6">
        <v>1996</v>
      </c>
      <c r="F57" s="6">
        <v>1999</v>
      </c>
      <c r="G57" s="6">
        <v>2000</v>
      </c>
      <c r="H57" s="7">
        <v>2001</v>
      </c>
      <c r="I57" s="6">
        <v>2005</v>
      </c>
      <c r="J57" s="6">
        <v>2010</v>
      </c>
    </row>
    <row r="58" spans="1:10" s="13" customFormat="1" ht="7.5" customHeight="1">
      <c r="A58" s="8"/>
      <c r="B58" s="43"/>
      <c r="C58" s="44"/>
      <c r="D58" s="48"/>
      <c r="E58" s="11"/>
      <c r="F58" s="11"/>
      <c r="G58" s="11"/>
      <c r="H58" s="11"/>
      <c r="I58" s="12"/>
      <c r="J58" s="12"/>
    </row>
    <row r="59" spans="1:10" s="20" customFormat="1" ht="15" customHeight="1">
      <c r="A59" s="14"/>
      <c r="B59" s="33" t="s">
        <v>647</v>
      </c>
      <c r="C59" s="16" t="s">
        <v>648</v>
      </c>
      <c r="D59" s="72"/>
      <c r="E59" s="83"/>
      <c r="F59" s="83"/>
      <c r="G59" s="83"/>
      <c r="H59" s="83"/>
      <c r="I59" s="19"/>
      <c r="J59" s="19"/>
    </row>
    <row r="60" spans="3:10" ht="39.75" customHeight="1">
      <c r="C60" s="124" t="s">
        <v>548</v>
      </c>
      <c r="D60" s="120">
        <v>6.1</v>
      </c>
      <c r="E60" s="121">
        <v>6.5</v>
      </c>
      <c r="F60" s="121">
        <v>3.9</v>
      </c>
      <c r="G60" s="121">
        <v>2.1</v>
      </c>
      <c r="H60" s="121">
        <v>3.1</v>
      </c>
      <c r="I60" s="61"/>
      <c r="J60" s="61"/>
    </row>
    <row r="61" spans="3:10" ht="30" customHeight="1">
      <c r="C61" s="124" t="s">
        <v>549</v>
      </c>
      <c r="D61" s="50">
        <v>0.095</v>
      </c>
      <c r="E61" s="51">
        <v>0.082</v>
      </c>
      <c r="F61" s="71">
        <v>0.072</v>
      </c>
      <c r="G61" s="71">
        <v>0.072</v>
      </c>
      <c r="H61" s="71">
        <v>0.072</v>
      </c>
      <c r="I61" s="61"/>
      <c r="J61" s="61"/>
    </row>
    <row r="62" spans="1:10" s="13" customFormat="1" ht="7.5" customHeight="1" thickBot="1">
      <c r="A62" s="26"/>
      <c r="B62" s="35"/>
      <c r="C62" s="36"/>
      <c r="D62" s="37"/>
      <c r="E62" s="38"/>
      <c r="F62" s="38"/>
      <c r="G62" s="38"/>
      <c r="H62" s="38"/>
      <c r="I62" s="30"/>
      <c r="J62" s="30"/>
    </row>
    <row r="63" spans="1:10" s="3" customFormat="1" ht="30" customHeight="1" thickBot="1" thickTop="1">
      <c r="A63" s="1" t="s">
        <v>1138</v>
      </c>
      <c r="B63" s="2"/>
      <c r="D63" s="443" t="s">
        <v>402</v>
      </c>
      <c r="E63" s="444"/>
      <c r="F63" s="444"/>
      <c r="G63" s="444"/>
      <c r="H63" s="445"/>
      <c r="I63" s="452" t="s">
        <v>914</v>
      </c>
      <c r="J63" s="453"/>
    </row>
    <row r="64" spans="1:10" s="5" customFormat="1" ht="19.5" customHeight="1" thickTop="1">
      <c r="A64" s="116">
        <v>2.4</v>
      </c>
      <c r="B64" s="4" t="s">
        <v>1022</v>
      </c>
      <c r="D64" s="6" t="s">
        <v>430</v>
      </c>
      <c r="E64" s="6">
        <v>1986</v>
      </c>
      <c r="F64" s="6">
        <v>1999</v>
      </c>
      <c r="G64" s="6">
        <v>2000</v>
      </c>
      <c r="H64" s="7">
        <v>2001</v>
      </c>
      <c r="I64" s="6">
        <v>2005</v>
      </c>
      <c r="J64" s="6">
        <v>2010</v>
      </c>
    </row>
    <row r="65" spans="1:10" s="13" customFormat="1" ht="7.5" customHeight="1">
      <c r="A65" s="8"/>
      <c r="B65" s="43"/>
      <c r="C65" s="44"/>
      <c r="D65" s="48"/>
      <c r="E65" s="11"/>
      <c r="F65" s="11"/>
      <c r="G65" s="11"/>
      <c r="H65" s="11"/>
      <c r="I65" s="12"/>
      <c r="J65" s="12"/>
    </row>
    <row r="66" spans="1:10" s="20" customFormat="1" ht="30" customHeight="1">
      <c r="A66" s="49"/>
      <c r="B66" s="33" t="s">
        <v>649</v>
      </c>
      <c r="C66" s="16" t="s">
        <v>514</v>
      </c>
      <c r="D66" s="62">
        <v>803.6</v>
      </c>
      <c r="E66" s="63">
        <v>886</v>
      </c>
      <c r="F66" s="63">
        <v>926</v>
      </c>
      <c r="G66" s="63">
        <v>873.3</v>
      </c>
      <c r="H66" s="63">
        <v>808.3</v>
      </c>
      <c r="I66" s="25"/>
      <c r="J66" s="25"/>
    </row>
    <row r="67" spans="1:10" ht="15" customHeight="1">
      <c r="A67" s="58"/>
      <c r="B67" s="21"/>
      <c r="C67" s="59" t="s">
        <v>64</v>
      </c>
      <c r="D67" s="62">
        <v>924.7</v>
      </c>
      <c r="E67" s="63"/>
      <c r="F67" s="63">
        <v>1058.5</v>
      </c>
      <c r="G67" s="63">
        <v>1000.7</v>
      </c>
      <c r="H67" s="63">
        <v>923</v>
      </c>
      <c r="I67" s="25"/>
      <c r="J67" s="25"/>
    </row>
    <row r="68" spans="1:10" ht="15" customHeight="1">
      <c r="A68" s="58"/>
      <c r="B68" s="21"/>
      <c r="C68" s="59" t="s">
        <v>63</v>
      </c>
      <c r="D68" s="62">
        <v>857.6</v>
      </c>
      <c r="E68" s="63"/>
      <c r="F68" s="63">
        <v>1137</v>
      </c>
      <c r="G68" s="63">
        <v>1044.2</v>
      </c>
      <c r="H68" s="63">
        <v>976.7</v>
      </c>
      <c r="I68" s="25"/>
      <c r="J68" s="25"/>
    </row>
    <row r="69" spans="1:10" s="13" customFormat="1" ht="7.5" customHeight="1" thickBot="1">
      <c r="A69" s="26"/>
      <c r="B69" s="35"/>
      <c r="C69" s="36"/>
      <c r="D69" s="37"/>
      <c r="E69" s="38"/>
      <c r="F69" s="38"/>
      <c r="G69" s="38"/>
      <c r="H69" s="38"/>
      <c r="I69" s="30"/>
      <c r="J69" s="30"/>
    </row>
    <row r="70" ht="15" customHeight="1" thickTop="1"/>
    <row r="71" spans="1:10" s="5" customFormat="1" ht="19.5" customHeight="1">
      <c r="A71" s="116">
        <v>2.5</v>
      </c>
      <c r="B71" s="4" t="s">
        <v>1012</v>
      </c>
      <c r="D71" s="6" t="s">
        <v>430</v>
      </c>
      <c r="E71" s="6">
        <v>1995</v>
      </c>
      <c r="F71" s="6">
        <v>1999</v>
      </c>
      <c r="G71" s="6">
        <v>2000</v>
      </c>
      <c r="H71" s="7">
        <v>2001</v>
      </c>
      <c r="I71" s="6">
        <v>2005</v>
      </c>
      <c r="J71" s="6">
        <v>2010</v>
      </c>
    </row>
    <row r="72" spans="1:10" s="13" customFormat="1" ht="7.5" customHeight="1">
      <c r="A72" s="8"/>
      <c r="B72" s="43"/>
      <c r="C72" s="44"/>
      <c r="D72" s="10"/>
      <c r="E72" s="117"/>
      <c r="F72" s="11"/>
      <c r="G72" s="11"/>
      <c r="H72" s="11"/>
      <c r="I72" s="12"/>
      <c r="J72" s="12"/>
    </row>
    <row r="73" spans="1:10" s="20" customFormat="1" ht="15" customHeight="1">
      <c r="A73" s="49"/>
      <c r="B73" s="33" t="s">
        <v>650</v>
      </c>
      <c r="C73" s="16" t="s">
        <v>651</v>
      </c>
      <c r="D73" s="34"/>
      <c r="E73" s="119"/>
      <c r="F73" s="18"/>
      <c r="G73" s="18"/>
      <c r="H73" s="18"/>
      <c r="I73" s="19"/>
      <c r="J73" s="19"/>
    </row>
    <row r="74" spans="3:10" ht="55.5" customHeight="1">
      <c r="C74" s="93" t="s">
        <v>991</v>
      </c>
      <c r="D74" s="122">
        <v>602.6</v>
      </c>
      <c r="E74" s="83"/>
      <c r="F74" s="123">
        <v>581.2</v>
      </c>
      <c r="G74" s="123">
        <v>587.4</v>
      </c>
      <c r="H74" s="123">
        <v>564.4</v>
      </c>
      <c r="I74" s="19"/>
      <c r="J74" s="19"/>
    </row>
    <row r="75" spans="3:10" ht="27.75" customHeight="1">
      <c r="C75" s="93" t="s">
        <v>34</v>
      </c>
      <c r="D75" s="50">
        <v>0.081</v>
      </c>
      <c r="E75" s="24"/>
      <c r="F75" s="51">
        <v>0.073</v>
      </c>
      <c r="G75" s="51">
        <v>0.0788</v>
      </c>
      <c r="H75" s="51">
        <v>0.0754</v>
      </c>
      <c r="I75" s="69"/>
      <c r="J75" s="69"/>
    </row>
    <row r="76" spans="1:10" s="13" customFormat="1" ht="7.5" customHeight="1" thickBot="1">
      <c r="A76" s="26"/>
      <c r="B76" s="35"/>
      <c r="C76" s="36"/>
      <c r="D76" s="37"/>
      <c r="E76" s="38"/>
      <c r="F76" s="38"/>
      <c r="G76" s="38"/>
      <c r="H76" s="38"/>
      <c r="I76" s="30"/>
      <c r="J76" s="30"/>
    </row>
    <row r="77" spans="1:10" s="13" customFormat="1" ht="7.5" customHeight="1" thickTop="1">
      <c r="A77" s="8"/>
      <c r="B77" s="43"/>
      <c r="C77" s="44"/>
      <c r="D77" s="10"/>
      <c r="E77" s="117"/>
      <c r="F77" s="11"/>
      <c r="G77" s="11"/>
      <c r="H77" s="11"/>
      <c r="I77" s="12"/>
      <c r="J77" s="12"/>
    </row>
    <row r="78" spans="1:10" s="20" customFormat="1" ht="15" customHeight="1">
      <c r="A78" s="49"/>
      <c r="B78" s="33" t="s">
        <v>992</v>
      </c>
      <c r="C78" s="16" t="s">
        <v>993</v>
      </c>
      <c r="D78" s="34"/>
      <c r="E78" s="119"/>
      <c r="F78" s="18"/>
      <c r="G78" s="18"/>
      <c r="H78" s="18"/>
      <c r="I78" s="19"/>
      <c r="J78" s="19"/>
    </row>
    <row r="79" spans="3:10" ht="55.5" customHeight="1">
      <c r="C79" s="93" t="s">
        <v>98</v>
      </c>
      <c r="D79" s="62">
        <v>2320.1</v>
      </c>
      <c r="E79" s="63"/>
      <c r="F79" s="63">
        <v>2908.6</v>
      </c>
      <c r="G79" s="63">
        <v>2638.3</v>
      </c>
      <c r="H79" s="63">
        <v>2678.1</v>
      </c>
      <c r="I79" s="19"/>
      <c r="J79" s="19"/>
    </row>
    <row r="80" spans="3:10" ht="27.75" customHeight="1">
      <c r="C80" s="93" t="s">
        <v>33</v>
      </c>
      <c r="D80" s="50">
        <v>0.3118</v>
      </c>
      <c r="E80" s="24"/>
      <c r="F80" s="51">
        <v>0.3651</v>
      </c>
      <c r="G80" s="51">
        <v>0.354</v>
      </c>
      <c r="H80" s="51">
        <v>0.3579</v>
      </c>
      <c r="I80" s="69"/>
      <c r="J80" s="69"/>
    </row>
    <row r="81" spans="1:10" s="13" customFormat="1" ht="7.5" customHeight="1" thickBot="1">
      <c r="A81" s="26"/>
      <c r="B81" s="35"/>
      <c r="C81" s="36"/>
      <c r="D81" s="37"/>
      <c r="E81" s="38"/>
      <c r="F81" s="38"/>
      <c r="G81" s="38"/>
      <c r="H81" s="38"/>
      <c r="I81" s="30"/>
      <c r="J81" s="30"/>
    </row>
    <row r="82" spans="1:10" s="3" customFormat="1" ht="30" customHeight="1" thickBot="1" thickTop="1">
      <c r="A82" s="1" t="s">
        <v>1138</v>
      </c>
      <c r="B82" s="2"/>
      <c r="D82" s="443" t="s">
        <v>402</v>
      </c>
      <c r="E82" s="444"/>
      <c r="F82" s="444"/>
      <c r="G82" s="444"/>
      <c r="H82" s="445"/>
      <c r="I82" s="452" t="s">
        <v>914</v>
      </c>
      <c r="J82" s="453"/>
    </row>
    <row r="83" spans="1:10" s="5" customFormat="1" ht="19.5" customHeight="1" thickTop="1">
      <c r="A83" s="373">
        <v>2.6</v>
      </c>
      <c r="B83" s="4" t="s">
        <v>994</v>
      </c>
      <c r="D83" s="6" t="s">
        <v>430</v>
      </c>
      <c r="E83" s="6">
        <v>1995</v>
      </c>
      <c r="F83" s="6">
        <v>1999</v>
      </c>
      <c r="G83" s="6">
        <v>2000</v>
      </c>
      <c r="H83" s="7">
        <v>2001</v>
      </c>
      <c r="I83" s="6">
        <v>2005</v>
      </c>
      <c r="J83" s="6">
        <v>2010</v>
      </c>
    </row>
    <row r="84" spans="1:10" s="13" customFormat="1" ht="7.5" customHeight="1">
      <c r="A84" s="8"/>
      <c r="B84" s="43"/>
      <c r="C84" s="44"/>
      <c r="D84" s="10"/>
      <c r="E84" s="117"/>
      <c r="F84" s="11"/>
      <c r="G84" s="11"/>
      <c r="H84" s="11"/>
      <c r="I84" s="12"/>
      <c r="J84" s="12"/>
    </row>
    <row r="85" spans="1:10" s="20" customFormat="1" ht="30" customHeight="1">
      <c r="A85" s="49"/>
      <c r="B85" s="33" t="s">
        <v>995</v>
      </c>
      <c r="C85" s="16" t="s">
        <v>1176</v>
      </c>
      <c r="D85" s="62">
        <v>5672.718944224954</v>
      </c>
      <c r="E85" s="63">
        <v>8907</v>
      </c>
      <c r="F85" s="63">
        <v>5322.045461593327</v>
      </c>
      <c r="G85" s="63">
        <v>4975.475933161526</v>
      </c>
      <c r="H85" s="63">
        <v>4685.651316552604</v>
      </c>
      <c r="I85" s="19"/>
      <c r="J85" s="19"/>
    </row>
    <row r="86" spans="1:10" s="13" customFormat="1" ht="7.5" customHeight="1" thickBot="1">
      <c r="A86" s="26"/>
      <c r="B86" s="35"/>
      <c r="C86" s="36"/>
      <c r="D86" s="37"/>
      <c r="E86" s="38"/>
      <c r="F86" s="38"/>
      <c r="G86" s="38"/>
      <c r="H86" s="38"/>
      <c r="I86" s="30"/>
      <c r="J86" s="30"/>
    </row>
    <row r="87" spans="1:10" s="13" customFormat="1" ht="7.5" customHeight="1" thickTop="1">
      <c r="A87" s="8"/>
      <c r="B87" s="43"/>
      <c r="C87" s="44"/>
      <c r="D87" s="10"/>
      <c r="E87" s="11"/>
      <c r="F87" s="11"/>
      <c r="G87" s="11"/>
      <c r="H87" s="11"/>
      <c r="I87" s="12"/>
      <c r="J87" s="12"/>
    </row>
    <row r="88" spans="1:10" s="20" customFormat="1" ht="39.75" customHeight="1">
      <c r="A88" s="49"/>
      <c r="B88" s="33" t="s">
        <v>996</v>
      </c>
      <c r="C88" s="16" t="s">
        <v>550</v>
      </c>
      <c r="D88" s="62">
        <v>8843</v>
      </c>
      <c r="E88" s="123"/>
      <c r="F88" s="123">
        <v>637</v>
      </c>
      <c r="G88" s="123">
        <v>696</v>
      </c>
      <c r="H88" s="123">
        <v>343</v>
      </c>
      <c r="I88" s="25"/>
      <c r="J88" s="25"/>
    </row>
    <row r="89" spans="1:10" s="13" customFormat="1" ht="7.5" customHeight="1" thickBot="1">
      <c r="A89" s="26"/>
      <c r="B89" s="35"/>
      <c r="C89" s="36"/>
      <c r="D89" s="37"/>
      <c r="E89" s="38"/>
      <c r="F89" s="38"/>
      <c r="G89" s="38"/>
      <c r="H89" s="38"/>
      <c r="I89" s="30"/>
      <c r="J89" s="30"/>
    </row>
    <row r="90" spans="1:10" s="13" customFormat="1" ht="7.5" customHeight="1" thickTop="1">
      <c r="A90" s="8"/>
      <c r="B90" s="43"/>
      <c r="C90" s="44"/>
      <c r="D90" s="10"/>
      <c r="E90" s="117"/>
      <c r="F90" s="11"/>
      <c r="G90" s="11"/>
      <c r="H90" s="11"/>
      <c r="I90" s="12"/>
      <c r="J90" s="12"/>
    </row>
    <row r="91" spans="1:10" s="20" customFormat="1" ht="30" customHeight="1">
      <c r="A91" s="49"/>
      <c r="B91" s="33" t="s">
        <v>997</v>
      </c>
      <c r="C91" s="16" t="s">
        <v>944</v>
      </c>
      <c r="D91" s="62">
        <v>40338</v>
      </c>
      <c r="E91" s="63"/>
      <c r="F91" s="63">
        <v>4112</v>
      </c>
      <c r="G91" s="63">
        <v>3990</v>
      </c>
      <c r="H91" s="63">
        <v>3704</v>
      </c>
      <c r="I91" s="19"/>
      <c r="J91" s="19"/>
    </row>
    <row r="92" spans="1:10" s="13" customFormat="1" ht="7.5" customHeight="1" thickBot="1">
      <c r="A92" s="26"/>
      <c r="B92" s="35"/>
      <c r="C92" s="36"/>
      <c r="D92" s="37"/>
      <c r="E92" s="38"/>
      <c r="F92" s="38"/>
      <c r="G92" s="38"/>
      <c r="H92" s="38"/>
      <c r="I92" s="30"/>
      <c r="J92" s="30"/>
    </row>
    <row r="93" ht="15" customHeight="1" thickTop="1"/>
    <row r="94" spans="1:10" s="5" customFormat="1" ht="19.5" customHeight="1">
      <c r="A94" s="373">
        <v>2.7</v>
      </c>
      <c r="B94" s="4" t="s">
        <v>998</v>
      </c>
      <c r="D94" s="6" t="s">
        <v>611</v>
      </c>
      <c r="E94" s="6">
        <v>1994</v>
      </c>
      <c r="F94" s="6">
        <v>1998</v>
      </c>
      <c r="G94" s="6">
        <v>1999</v>
      </c>
      <c r="H94" s="7">
        <v>2000</v>
      </c>
      <c r="I94" s="6">
        <v>2005</v>
      </c>
      <c r="J94" s="6">
        <v>2010</v>
      </c>
    </row>
    <row r="95" spans="1:10" s="13" customFormat="1" ht="7.5" customHeight="1">
      <c r="A95" s="8"/>
      <c r="B95" s="43"/>
      <c r="C95" s="44"/>
      <c r="D95" s="10"/>
      <c r="E95" s="117"/>
      <c r="F95" s="11"/>
      <c r="G95" s="11"/>
      <c r="H95" s="11"/>
      <c r="I95" s="12"/>
      <c r="J95" s="12"/>
    </row>
    <row r="96" spans="1:10" s="20" customFormat="1" ht="30" customHeight="1">
      <c r="A96" s="49"/>
      <c r="B96" s="33" t="s">
        <v>689</v>
      </c>
      <c r="C96" s="16" t="s">
        <v>945</v>
      </c>
      <c r="D96" s="72">
        <v>564</v>
      </c>
      <c r="E96" s="83">
        <v>104</v>
      </c>
      <c r="F96" s="83">
        <v>110</v>
      </c>
      <c r="G96" s="123">
        <v>86</v>
      </c>
      <c r="H96" s="123">
        <v>80</v>
      </c>
      <c r="I96" s="25"/>
      <c r="J96" s="25"/>
    </row>
    <row r="97" spans="1:10" s="13" customFormat="1" ht="7.5" customHeight="1" thickBot="1">
      <c r="A97" s="26"/>
      <c r="B97" s="35"/>
      <c r="C97" s="36"/>
      <c r="D97" s="37"/>
      <c r="E97" s="38"/>
      <c r="F97" s="38"/>
      <c r="G97" s="38"/>
      <c r="H97" s="38"/>
      <c r="I97" s="30"/>
      <c r="J97" s="30"/>
    </row>
    <row r="98" spans="1:3" s="3" customFormat="1" ht="30" customHeight="1" thickTop="1">
      <c r="A98" s="126" t="s">
        <v>690</v>
      </c>
      <c r="B98" s="126"/>
      <c r="C98" s="126"/>
    </row>
    <row r="99" spans="1:10" s="5" customFormat="1" ht="19.5" customHeight="1">
      <c r="A99" s="116">
        <v>2.8</v>
      </c>
      <c r="B99" s="4" t="s">
        <v>1014</v>
      </c>
      <c r="D99" s="6" t="s">
        <v>261</v>
      </c>
      <c r="E99" s="6">
        <v>1994</v>
      </c>
      <c r="F99" s="6">
        <v>2000</v>
      </c>
      <c r="G99" s="6">
        <v>2001</v>
      </c>
      <c r="H99" s="7">
        <v>2002</v>
      </c>
      <c r="I99" s="6">
        <v>2005</v>
      </c>
      <c r="J99" s="6">
        <v>2010</v>
      </c>
    </row>
    <row r="100" spans="1:10" s="13" customFormat="1" ht="7.5" customHeight="1">
      <c r="A100" s="8"/>
      <c r="B100" s="43"/>
      <c r="C100" s="44"/>
      <c r="D100" s="10"/>
      <c r="E100" s="117"/>
      <c r="F100" s="11"/>
      <c r="G100" s="11"/>
      <c r="H100" s="11"/>
      <c r="I100" s="12"/>
      <c r="J100" s="12"/>
    </row>
    <row r="101" spans="1:10" s="20" customFormat="1" ht="54.75" customHeight="1">
      <c r="A101" s="49"/>
      <c r="B101" s="33" t="s">
        <v>691</v>
      </c>
      <c r="C101" s="16" t="s">
        <v>257</v>
      </c>
      <c r="D101" s="62"/>
      <c r="E101" s="63"/>
      <c r="F101" s="63"/>
      <c r="G101" s="63"/>
      <c r="H101" s="63"/>
      <c r="I101" s="25"/>
      <c r="J101" s="25"/>
    </row>
    <row r="102" spans="1:10" ht="15" customHeight="1">
      <c r="A102" s="58"/>
      <c r="B102" s="21"/>
      <c r="C102" s="59" t="s">
        <v>256</v>
      </c>
      <c r="D102" s="89">
        <v>113907</v>
      </c>
      <c r="E102" s="88"/>
      <c r="F102" s="63">
        <v>6541</v>
      </c>
      <c r="G102" s="88">
        <v>11353</v>
      </c>
      <c r="H102" s="88">
        <v>10236</v>
      </c>
      <c r="I102" s="25"/>
      <c r="J102" s="25"/>
    </row>
    <row r="103" spans="1:10" ht="15" customHeight="1">
      <c r="A103" s="58"/>
      <c r="B103" s="21"/>
      <c r="C103" s="59" t="s">
        <v>255</v>
      </c>
      <c r="D103" s="304">
        <v>30.3</v>
      </c>
      <c r="E103" s="132"/>
      <c r="F103" s="121">
        <v>17.1</v>
      </c>
      <c r="G103" s="132">
        <v>29.3</v>
      </c>
      <c r="H103" s="132">
        <v>26.1</v>
      </c>
      <c r="I103" s="25"/>
      <c r="J103" s="25"/>
    </row>
    <row r="104" spans="1:10" s="13" customFormat="1" ht="7.5" customHeight="1" thickBot="1">
      <c r="A104" s="26"/>
      <c r="B104" s="35"/>
      <c r="C104" s="36"/>
      <c r="D104" s="37"/>
      <c r="E104" s="38"/>
      <c r="F104" s="38"/>
      <c r="G104" s="38"/>
      <c r="H104" s="38"/>
      <c r="I104" s="30"/>
      <c r="J104" s="30"/>
    </row>
    <row r="105" spans="1:10" s="105" customFormat="1" ht="42" customHeight="1" thickBot="1" thickTop="1">
      <c r="A105" s="454" t="s">
        <v>1067</v>
      </c>
      <c r="B105" s="455"/>
      <c r="C105" s="456"/>
      <c r="D105" s="443" t="s">
        <v>402</v>
      </c>
      <c r="E105" s="444"/>
      <c r="F105" s="444"/>
      <c r="G105" s="444"/>
      <c r="H105" s="445"/>
      <c r="I105" s="452" t="s">
        <v>914</v>
      </c>
      <c r="J105" s="453"/>
    </row>
    <row r="106" spans="1:10" s="5" customFormat="1" ht="19.5" customHeight="1" thickTop="1">
      <c r="A106" s="116">
        <v>2.8</v>
      </c>
      <c r="B106" s="4" t="s">
        <v>1023</v>
      </c>
      <c r="D106" s="6" t="s">
        <v>374</v>
      </c>
      <c r="E106" s="6">
        <v>1994</v>
      </c>
      <c r="F106" s="6">
        <v>1995</v>
      </c>
      <c r="G106" s="6">
        <v>1996</v>
      </c>
      <c r="H106" s="7">
        <v>1999</v>
      </c>
      <c r="I106" s="6">
        <v>2005</v>
      </c>
      <c r="J106" s="6">
        <v>2010</v>
      </c>
    </row>
    <row r="107" spans="1:10" s="13" customFormat="1" ht="7.5" customHeight="1">
      <c r="A107" s="8"/>
      <c r="B107" s="43"/>
      <c r="C107" s="44"/>
      <c r="D107" s="10"/>
      <c r="E107" s="117"/>
      <c r="F107" s="11"/>
      <c r="G107" s="11"/>
      <c r="H107" s="11"/>
      <c r="I107" s="12"/>
      <c r="J107" s="12"/>
    </row>
    <row r="108" spans="1:10" s="20" customFormat="1" ht="69.75" customHeight="1">
      <c r="A108" s="49"/>
      <c r="B108" s="33" t="s">
        <v>692</v>
      </c>
      <c r="C108" s="16" t="s">
        <v>946</v>
      </c>
      <c r="D108" s="62">
        <v>2047</v>
      </c>
      <c r="E108" s="63">
        <v>213</v>
      </c>
      <c r="F108" s="63">
        <v>207</v>
      </c>
      <c r="G108" s="63">
        <v>196</v>
      </c>
      <c r="H108" s="23" t="s">
        <v>1118</v>
      </c>
      <c r="I108" s="25"/>
      <c r="J108" s="25"/>
    </row>
    <row r="109" spans="1:10" s="13" customFormat="1" ht="7.5" customHeight="1" thickBot="1">
      <c r="A109" s="26"/>
      <c r="B109" s="35"/>
      <c r="C109" s="36"/>
      <c r="D109" s="37"/>
      <c r="E109" s="38"/>
      <c r="F109" s="38"/>
      <c r="G109" s="38"/>
      <c r="H109" s="38"/>
      <c r="I109" s="30"/>
      <c r="J109" s="30"/>
    </row>
    <row r="110" spans="1:10" s="13" customFormat="1" ht="7.5" customHeight="1" thickTop="1">
      <c r="A110" s="8"/>
      <c r="B110" s="43"/>
      <c r="C110" s="44"/>
      <c r="D110" s="10"/>
      <c r="E110" s="11"/>
      <c r="F110" s="11"/>
      <c r="G110" s="11"/>
      <c r="H110" s="11"/>
      <c r="I110" s="12"/>
      <c r="J110" s="12"/>
    </row>
    <row r="111" spans="1:10" s="20" customFormat="1" ht="69.75" customHeight="1">
      <c r="A111" s="49"/>
      <c r="B111" s="33" t="s">
        <v>693</v>
      </c>
      <c r="C111" s="16" t="s">
        <v>947</v>
      </c>
      <c r="D111" s="62">
        <v>8537</v>
      </c>
      <c r="E111" s="63">
        <v>1075</v>
      </c>
      <c r="F111" s="63">
        <v>968</v>
      </c>
      <c r="G111" s="63">
        <v>965</v>
      </c>
      <c r="H111" s="63">
        <f>149+430+584+202</f>
        <v>1365</v>
      </c>
      <c r="I111" s="25"/>
      <c r="J111" s="25"/>
    </row>
    <row r="112" spans="1:10" s="13" customFormat="1" ht="7.5" customHeight="1" thickBot="1">
      <c r="A112" s="26"/>
      <c r="B112" s="35"/>
      <c r="C112" s="127"/>
      <c r="D112" s="37"/>
      <c r="E112" s="38"/>
      <c r="F112" s="38"/>
      <c r="G112" s="38"/>
      <c r="H112" s="38"/>
      <c r="I112" s="30"/>
      <c r="J112" s="30"/>
    </row>
    <row r="113" ht="15" customHeight="1" thickTop="1"/>
    <row r="114" spans="1:10" s="5" customFormat="1" ht="19.5" customHeight="1">
      <c r="A114" s="116">
        <v>2.9</v>
      </c>
      <c r="B114" s="4" t="s">
        <v>1336</v>
      </c>
      <c r="D114" s="6" t="s">
        <v>430</v>
      </c>
      <c r="E114" s="6">
        <v>1996</v>
      </c>
      <c r="F114" s="6">
        <v>1999</v>
      </c>
      <c r="G114" s="6">
        <v>2000</v>
      </c>
      <c r="H114" s="7">
        <v>2001</v>
      </c>
      <c r="I114" s="6">
        <v>2005</v>
      </c>
      <c r="J114" s="6">
        <v>2010</v>
      </c>
    </row>
    <row r="115" spans="1:10" s="13" customFormat="1" ht="7.5" customHeight="1">
      <c r="A115" s="8"/>
      <c r="B115" s="43"/>
      <c r="C115" s="44"/>
      <c r="D115" s="10"/>
      <c r="E115" s="117"/>
      <c r="F115" s="11"/>
      <c r="G115" s="11"/>
      <c r="H115" s="11"/>
      <c r="I115" s="12"/>
      <c r="J115" s="12"/>
    </row>
    <row r="116" spans="1:10" s="20" customFormat="1" ht="39.75" customHeight="1">
      <c r="A116" s="49"/>
      <c r="B116" s="33" t="s">
        <v>694</v>
      </c>
      <c r="C116" s="16" t="s">
        <v>948</v>
      </c>
      <c r="D116" s="62">
        <v>755.6</v>
      </c>
      <c r="E116" s="123">
        <v>599</v>
      </c>
      <c r="F116" s="123">
        <v>514.9</v>
      </c>
      <c r="G116" s="123">
        <v>473.2</v>
      </c>
      <c r="H116" s="123">
        <v>438.7</v>
      </c>
      <c r="I116" s="25"/>
      <c r="J116" s="25"/>
    </row>
    <row r="117" spans="1:10" s="13" customFormat="1" ht="7.5" customHeight="1" thickBot="1">
      <c r="A117" s="26"/>
      <c r="B117" s="35"/>
      <c r="C117" s="36"/>
      <c r="D117" s="37"/>
      <c r="E117" s="38"/>
      <c r="F117" s="38"/>
      <c r="G117" s="38"/>
      <c r="H117" s="38"/>
      <c r="I117" s="30"/>
      <c r="J117" s="30"/>
    </row>
    <row r="118" spans="1:10" s="13" customFormat="1" ht="7.5" customHeight="1" thickTop="1">
      <c r="A118" s="8"/>
      <c r="B118" s="43"/>
      <c r="C118" s="44"/>
      <c r="D118" s="10"/>
      <c r="E118" s="11"/>
      <c r="F118" s="11"/>
      <c r="G118" s="11"/>
      <c r="H118" s="11"/>
      <c r="I118" s="12"/>
      <c r="J118" s="12"/>
    </row>
    <row r="119" spans="1:10" s="20" customFormat="1" ht="39.75" customHeight="1">
      <c r="A119" s="49"/>
      <c r="B119" s="33" t="s">
        <v>695</v>
      </c>
      <c r="C119" s="16" t="s">
        <v>949</v>
      </c>
      <c r="D119" s="120">
        <v>1.18</v>
      </c>
      <c r="E119" s="121">
        <v>1.7</v>
      </c>
      <c r="F119" s="121">
        <v>1.32</v>
      </c>
      <c r="G119" s="121">
        <v>0.8</v>
      </c>
      <c r="H119" s="121">
        <v>1.38</v>
      </c>
      <c r="I119" s="25"/>
      <c r="J119" s="25"/>
    </row>
    <row r="120" spans="1:10" s="13" customFormat="1" ht="7.5" customHeight="1" thickBot="1">
      <c r="A120" s="26"/>
      <c r="B120" s="35"/>
      <c r="C120" s="36"/>
      <c r="D120" s="37"/>
      <c r="E120" s="38"/>
      <c r="F120" s="38"/>
      <c r="G120" s="38"/>
      <c r="H120" s="38"/>
      <c r="I120" s="30"/>
      <c r="J120" s="30"/>
    </row>
    <row r="121" spans="1:10" s="3" customFormat="1" ht="30" customHeight="1" thickBot="1" thickTop="1">
      <c r="A121" s="126" t="s">
        <v>696</v>
      </c>
      <c r="B121" s="126"/>
      <c r="C121" s="126"/>
      <c r="D121" s="443" t="s">
        <v>402</v>
      </c>
      <c r="E121" s="444"/>
      <c r="F121" s="444"/>
      <c r="G121" s="444"/>
      <c r="H121" s="445"/>
      <c r="I121" s="452" t="s">
        <v>914</v>
      </c>
      <c r="J121" s="453"/>
    </row>
    <row r="122" spans="1:10" s="5" customFormat="1" ht="19.5" customHeight="1" thickTop="1">
      <c r="A122" s="128">
        <v>2.1</v>
      </c>
      <c r="B122" s="4" t="s">
        <v>792</v>
      </c>
      <c r="D122" s="6" t="s">
        <v>564</v>
      </c>
      <c r="E122" s="6"/>
      <c r="F122" s="6">
        <v>1996</v>
      </c>
      <c r="G122" s="6">
        <v>1997</v>
      </c>
      <c r="H122" s="7">
        <v>1998</v>
      </c>
      <c r="I122" s="6">
        <v>2005</v>
      </c>
      <c r="J122" s="6">
        <v>2010</v>
      </c>
    </row>
    <row r="123" spans="1:10" s="13" customFormat="1" ht="7.5" customHeight="1">
      <c r="A123" s="8"/>
      <c r="B123" s="43"/>
      <c r="C123" s="44"/>
      <c r="D123" s="10"/>
      <c r="E123" s="117"/>
      <c r="F123" s="11"/>
      <c r="G123" s="11"/>
      <c r="H123" s="11"/>
      <c r="I123" s="12"/>
      <c r="J123" s="12"/>
    </row>
    <row r="124" spans="1:10" s="20" customFormat="1" ht="39.75" customHeight="1">
      <c r="A124" s="49"/>
      <c r="B124" s="33" t="s">
        <v>697</v>
      </c>
      <c r="C124" s="16" t="s">
        <v>791</v>
      </c>
      <c r="D124" s="125">
        <v>0.336</v>
      </c>
      <c r="E124" s="71"/>
      <c r="F124" s="71">
        <v>0.436</v>
      </c>
      <c r="G124" s="71">
        <v>0.417</v>
      </c>
      <c r="H124" s="71">
        <v>0.406</v>
      </c>
      <c r="I124" s="25"/>
      <c r="J124" s="25"/>
    </row>
    <row r="125" spans="1:10" s="13" customFormat="1" ht="7.5" customHeight="1" thickBot="1">
      <c r="A125" s="26"/>
      <c r="B125" s="35"/>
      <c r="C125" s="36"/>
      <c r="D125" s="37"/>
      <c r="E125" s="38"/>
      <c r="F125" s="38"/>
      <c r="G125" s="38"/>
      <c r="H125" s="38"/>
      <c r="I125" s="30"/>
      <c r="J125" s="30"/>
    </row>
    <row r="126" spans="1:10" s="13" customFormat="1" ht="7.5" customHeight="1" thickTop="1">
      <c r="A126" s="8"/>
      <c r="B126" s="43"/>
      <c r="C126" s="44"/>
      <c r="D126" s="10"/>
      <c r="E126" s="11"/>
      <c r="F126" s="11"/>
      <c r="G126" s="11"/>
      <c r="H126" s="11"/>
      <c r="I126" s="12"/>
      <c r="J126" s="12"/>
    </row>
    <row r="127" spans="1:10" s="20" customFormat="1" ht="39.75" customHeight="1">
      <c r="A127" s="49"/>
      <c r="B127" s="33" t="s">
        <v>698</v>
      </c>
      <c r="C127" s="16" t="s">
        <v>793</v>
      </c>
      <c r="D127" s="64" t="s">
        <v>1118</v>
      </c>
      <c r="E127" s="121"/>
      <c r="F127" s="23" t="s">
        <v>1118</v>
      </c>
      <c r="G127" s="23" t="s">
        <v>1118</v>
      </c>
      <c r="H127" s="23" t="s">
        <v>1118</v>
      </c>
      <c r="I127" s="25"/>
      <c r="J127" s="25"/>
    </row>
    <row r="128" spans="1:10" s="13" customFormat="1" ht="7.5" customHeight="1" thickBot="1">
      <c r="A128" s="26"/>
      <c r="B128" s="35"/>
      <c r="C128" s="36"/>
      <c r="D128" s="37"/>
      <c r="E128" s="38"/>
      <c r="F128" s="38"/>
      <c r="G128" s="38"/>
      <c r="H128" s="38"/>
      <c r="I128" s="30"/>
      <c r="J128" s="30"/>
    </row>
    <row r="129" ht="15" customHeight="1" thickTop="1"/>
    <row r="130" spans="1:10" s="5" customFormat="1" ht="19.5" customHeight="1">
      <c r="A130" s="387">
        <v>2.11</v>
      </c>
      <c r="B130" s="4" t="s">
        <v>699</v>
      </c>
      <c r="D130" s="6" t="s">
        <v>374</v>
      </c>
      <c r="E130" s="6"/>
      <c r="F130" s="6">
        <v>1996</v>
      </c>
      <c r="G130" s="6">
        <v>1997</v>
      </c>
      <c r="H130" s="7">
        <v>1998</v>
      </c>
      <c r="I130" s="6">
        <v>2005</v>
      </c>
      <c r="J130" s="6">
        <v>2010</v>
      </c>
    </row>
    <row r="131" spans="1:10" s="13" customFormat="1" ht="7.5" customHeight="1">
      <c r="A131" s="8"/>
      <c r="B131" s="43"/>
      <c r="C131" s="44"/>
      <c r="D131" s="10"/>
      <c r="E131" s="117"/>
      <c r="F131" s="11"/>
      <c r="G131" s="11"/>
      <c r="H131" s="11"/>
      <c r="I131" s="12"/>
      <c r="J131" s="12"/>
    </row>
    <row r="132" spans="1:10" s="20" customFormat="1" ht="39.75" customHeight="1">
      <c r="A132" s="49"/>
      <c r="B132" s="33" t="s">
        <v>700</v>
      </c>
      <c r="C132" s="16" t="s">
        <v>343</v>
      </c>
      <c r="D132" s="64" t="s">
        <v>1118</v>
      </c>
      <c r="E132" s="23"/>
      <c r="F132" s="80">
        <v>0.28</v>
      </c>
      <c r="G132" s="80">
        <v>0.29</v>
      </c>
      <c r="H132" s="23" t="s">
        <v>1118</v>
      </c>
      <c r="I132" s="25"/>
      <c r="J132" s="25"/>
    </row>
    <row r="133" spans="1:10" s="13" customFormat="1" ht="7.5" customHeight="1" thickBot="1">
      <c r="A133" s="26"/>
      <c r="B133" s="35"/>
      <c r="C133" s="36"/>
      <c r="D133" s="37"/>
      <c r="E133" s="38"/>
      <c r="F133" s="38"/>
      <c r="G133" s="38"/>
      <c r="H133" s="38"/>
      <c r="I133" s="30"/>
      <c r="J133" s="30"/>
    </row>
    <row r="134" spans="1:10" s="13" customFormat="1" ht="7.5" customHeight="1" thickTop="1">
      <c r="A134" s="8"/>
      <c r="B134" s="43"/>
      <c r="C134" s="44"/>
      <c r="D134" s="10"/>
      <c r="E134" s="117"/>
      <c r="F134" s="11"/>
      <c r="G134" s="11"/>
      <c r="H134" s="11"/>
      <c r="I134" s="12"/>
      <c r="J134" s="12"/>
    </row>
    <row r="135" spans="1:10" s="20" customFormat="1" ht="30" customHeight="1">
      <c r="A135" s="49"/>
      <c r="B135" s="33" t="s">
        <v>701</v>
      </c>
      <c r="C135" s="16" t="s">
        <v>344</v>
      </c>
      <c r="D135" s="84">
        <v>0.18</v>
      </c>
      <c r="E135" s="80"/>
      <c r="F135" s="71">
        <v>0.093</v>
      </c>
      <c r="G135" s="129">
        <v>0.1</v>
      </c>
      <c r="H135" s="129">
        <v>0.12</v>
      </c>
      <c r="I135" s="25"/>
      <c r="J135" s="25"/>
    </row>
    <row r="136" spans="1:10" s="13" customFormat="1" ht="7.5" customHeight="1" thickBot="1">
      <c r="A136" s="26"/>
      <c r="B136" s="35"/>
      <c r="C136" s="36"/>
      <c r="D136" s="37"/>
      <c r="E136" s="38"/>
      <c r="F136" s="38"/>
      <c r="G136" s="38"/>
      <c r="H136" s="38"/>
      <c r="I136" s="30"/>
      <c r="J136" s="30"/>
    </row>
    <row r="137" ht="15" customHeight="1" thickTop="1"/>
    <row r="138" spans="1:10" s="5" customFormat="1" ht="19.5" customHeight="1">
      <c r="A138" s="387">
        <v>2.12</v>
      </c>
      <c r="B138" s="4" t="s">
        <v>1282</v>
      </c>
      <c r="D138" s="6" t="s">
        <v>385</v>
      </c>
      <c r="E138" s="6"/>
      <c r="F138" s="6">
        <v>1985</v>
      </c>
      <c r="G138" s="6">
        <v>1992</v>
      </c>
      <c r="H138" s="7">
        <v>1994</v>
      </c>
      <c r="I138" s="6">
        <v>2000</v>
      </c>
      <c r="J138" s="6">
        <v>2010</v>
      </c>
    </row>
    <row r="139" spans="1:10" s="13" customFormat="1" ht="7.5" customHeight="1">
      <c r="A139" s="8"/>
      <c r="B139" s="43"/>
      <c r="C139" s="44"/>
      <c r="D139" s="10"/>
      <c r="E139" s="117"/>
      <c r="F139" s="11"/>
      <c r="G139" s="11"/>
      <c r="H139" s="11"/>
      <c r="I139" s="12"/>
      <c r="J139" s="12"/>
    </row>
    <row r="140" spans="1:10" s="20" customFormat="1" ht="54.75" customHeight="1">
      <c r="A140" s="49"/>
      <c r="B140" s="33" t="s">
        <v>1283</v>
      </c>
      <c r="C140" s="16" t="s">
        <v>345</v>
      </c>
      <c r="D140" s="64" t="s">
        <v>1118</v>
      </c>
      <c r="E140" s="23"/>
      <c r="F140" s="23" t="s">
        <v>1118</v>
      </c>
      <c r="G140" s="23" t="s">
        <v>1118</v>
      </c>
      <c r="H140" s="129">
        <v>0.26</v>
      </c>
      <c r="I140" s="25"/>
      <c r="J140" s="25"/>
    </row>
    <row r="141" spans="1:10" s="13" customFormat="1" ht="7.5" customHeight="1" thickBot="1">
      <c r="A141" s="26"/>
      <c r="B141" s="35"/>
      <c r="C141" s="36"/>
      <c r="D141" s="37"/>
      <c r="E141" s="38"/>
      <c r="F141" s="38"/>
      <c r="G141" s="38"/>
      <c r="H141" s="38"/>
      <c r="I141" s="30"/>
      <c r="J141" s="30"/>
    </row>
    <row r="142" spans="1:10" s="3" customFormat="1" ht="30" customHeight="1" thickBot="1" thickTop="1">
      <c r="A142" s="126" t="s">
        <v>1284</v>
      </c>
      <c r="B142" s="126"/>
      <c r="C142" s="126"/>
      <c r="D142" s="443" t="s">
        <v>402</v>
      </c>
      <c r="E142" s="444"/>
      <c r="F142" s="444"/>
      <c r="G142" s="444"/>
      <c r="H142" s="445"/>
      <c r="I142" s="452" t="s">
        <v>914</v>
      </c>
      <c r="J142" s="453"/>
    </row>
    <row r="143" spans="1:10" s="5" customFormat="1" ht="19.5" customHeight="1" thickTop="1">
      <c r="A143" s="387">
        <v>2.13</v>
      </c>
      <c r="B143" s="4" t="s">
        <v>1285</v>
      </c>
      <c r="D143" s="6">
        <v>1999</v>
      </c>
      <c r="E143" s="6">
        <v>1999</v>
      </c>
      <c r="F143" s="6">
        <v>2000</v>
      </c>
      <c r="G143" s="6">
        <v>2001</v>
      </c>
      <c r="H143" s="7">
        <v>2002</v>
      </c>
      <c r="I143" s="6">
        <v>2003</v>
      </c>
      <c r="J143" s="6">
        <v>2010</v>
      </c>
    </row>
    <row r="144" spans="1:10" s="13" customFormat="1" ht="7.5" customHeight="1">
      <c r="A144" s="8"/>
      <c r="B144" s="43"/>
      <c r="C144" s="44"/>
      <c r="D144" s="11"/>
      <c r="E144" s="11"/>
      <c r="F144" s="11"/>
      <c r="G144" s="11"/>
      <c r="H144" s="11"/>
      <c r="I144" s="12"/>
      <c r="J144" s="12"/>
    </row>
    <row r="145" spans="1:10" s="20" customFormat="1" ht="39.75" customHeight="1">
      <c r="A145" s="49"/>
      <c r="B145" s="33" t="s">
        <v>1286</v>
      </c>
      <c r="C145" s="16" t="s">
        <v>1115</v>
      </c>
      <c r="D145" s="80"/>
      <c r="E145" s="80"/>
      <c r="F145" s="80"/>
      <c r="G145" s="80"/>
      <c r="H145" s="80"/>
      <c r="I145" s="25"/>
      <c r="J145" s="25"/>
    </row>
    <row r="146" spans="1:10" ht="15" customHeight="1">
      <c r="A146" s="58"/>
      <c r="B146" s="21"/>
      <c r="C146" s="59" t="s">
        <v>1287</v>
      </c>
      <c r="D146" s="130">
        <v>21</v>
      </c>
      <c r="E146" s="130">
        <v>21</v>
      </c>
      <c r="F146" s="130">
        <v>21</v>
      </c>
      <c r="G146" s="130">
        <v>12</v>
      </c>
      <c r="H146" s="130">
        <v>12</v>
      </c>
      <c r="I146" s="302">
        <v>12</v>
      </c>
      <c r="J146" s="302"/>
    </row>
    <row r="147" spans="1:10" ht="15" customHeight="1">
      <c r="A147" s="58"/>
      <c r="B147" s="21"/>
      <c r="C147" s="59" t="s">
        <v>551</v>
      </c>
      <c r="D147" s="130">
        <v>24</v>
      </c>
      <c r="E147" s="130">
        <v>24</v>
      </c>
      <c r="F147" s="130">
        <v>24</v>
      </c>
      <c r="G147" s="130">
        <v>15</v>
      </c>
      <c r="H147" s="130">
        <v>15</v>
      </c>
      <c r="I147" s="302">
        <v>15</v>
      </c>
      <c r="J147" s="302"/>
    </row>
    <row r="148" spans="1:10" s="13" customFormat="1" ht="7.5" customHeight="1" thickBot="1">
      <c r="A148" s="26"/>
      <c r="B148" s="35"/>
      <c r="C148" s="36"/>
      <c r="D148" s="38"/>
      <c r="E148" s="38"/>
      <c r="F148" s="38"/>
      <c r="G148" s="38"/>
      <c r="H148" s="38"/>
      <c r="I148" s="30"/>
      <c r="J148" s="30"/>
    </row>
    <row r="149" spans="1:10" s="13" customFormat="1" ht="7.5" customHeight="1" thickTop="1">
      <c r="A149" s="8"/>
      <c r="B149" s="43"/>
      <c r="C149" s="44"/>
      <c r="D149" s="11"/>
      <c r="E149" s="11"/>
      <c r="F149" s="11"/>
      <c r="G149" s="11"/>
      <c r="H149" s="11"/>
      <c r="I149" s="12"/>
      <c r="J149" s="12"/>
    </row>
    <row r="150" spans="1:10" s="20" customFormat="1" ht="30" customHeight="1">
      <c r="A150" s="49"/>
      <c r="B150" s="33" t="s">
        <v>552</v>
      </c>
      <c r="C150" s="16" t="s">
        <v>1116</v>
      </c>
      <c r="D150" s="129"/>
      <c r="E150" s="129"/>
      <c r="F150" s="129"/>
      <c r="G150" s="129"/>
      <c r="H150" s="129"/>
      <c r="I150" s="25"/>
      <c r="J150" s="25"/>
    </row>
    <row r="151" spans="1:10" ht="15" customHeight="1">
      <c r="A151" s="58"/>
      <c r="B151" s="21"/>
      <c r="C151" s="59" t="s">
        <v>553</v>
      </c>
      <c r="D151" s="88">
        <v>16300</v>
      </c>
      <c r="E151" s="88">
        <v>16300</v>
      </c>
      <c r="F151" s="88">
        <v>16300</v>
      </c>
      <c r="G151" s="88">
        <v>12500</v>
      </c>
      <c r="H151" s="88">
        <v>12900</v>
      </c>
      <c r="I151" s="65">
        <v>16940</v>
      </c>
      <c r="J151" s="65"/>
    </row>
    <row r="152" spans="1:10" ht="15" customHeight="1">
      <c r="A152" s="58"/>
      <c r="B152" s="21"/>
      <c r="C152" s="59" t="s">
        <v>554</v>
      </c>
      <c r="D152" s="88">
        <v>19300</v>
      </c>
      <c r="E152" s="88">
        <v>19300</v>
      </c>
      <c r="F152" s="88">
        <v>19300</v>
      </c>
      <c r="G152" s="88">
        <v>16600</v>
      </c>
      <c r="H152" s="88">
        <v>17300</v>
      </c>
      <c r="I152" s="65">
        <v>9385</v>
      </c>
      <c r="J152" s="65"/>
    </row>
    <row r="153" spans="1:10" ht="15" customHeight="1">
      <c r="A153" s="58"/>
      <c r="B153" s="21"/>
      <c r="C153" s="59" t="s">
        <v>555</v>
      </c>
      <c r="D153" s="88">
        <v>13900</v>
      </c>
      <c r="E153" s="88">
        <v>13900</v>
      </c>
      <c r="F153" s="88">
        <v>13900</v>
      </c>
      <c r="G153" s="88">
        <v>15500</v>
      </c>
      <c r="H153" s="88">
        <v>14600</v>
      </c>
      <c r="I153" s="65">
        <v>13235</v>
      </c>
      <c r="J153" s="65"/>
    </row>
    <row r="154" spans="1:10" s="13" customFormat="1" ht="7.5" customHeight="1" thickBot="1">
      <c r="A154" s="26"/>
      <c r="B154" s="35"/>
      <c r="C154" s="36"/>
      <c r="D154" s="38"/>
      <c r="E154" s="38"/>
      <c r="F154" s="38"/>
      <c r="G154" s="38"/>
      <c r="H154" s="38"/>
      <c r="I154" s="30"/>
      <c r="J154" s="30"/>
    </row>
    <row r="155" spans="1:10" s="13" customFormat="1" ht="7.5" customHeight="1" thickTop="1">
      <c r="A155" s="8"/>
      <c r="B155" s="43"/>
      <c r="C155" s="44"/>
      <c r="D155" s="11"/>
      <c r="E155" s="11"/>
      <c r="F155" s="11"/>
      <c r="G155" s="11"/>
      <c r="H155" s="11"/>
      <c r="I155" s="12"/>
      <c r="J155" s="12"/>
    </row>
    <row r="156" spans="1:10" s="20" customFormat="1" ht="39.75" customHeight="1">
      <c r="A156" s="49"/>
      <c r="B156" s="33" t="s">
        <v>556</v>
      </c>
      <c r="C156" s="16" t="s">
        <v>1117</v>
      </c>
      <c r="D156" s="80"/>
      <c r="E156" s="80"/>
      <c r="F156" s="80"/>
      <c r="G156" s="80"/>
      <c r="H156" s="80"/>
      <c r="I156" s="25"/>
      <c r="J156" s="25"/>
    </row>
    <row r="157" spans="1:10" ht="15" customHeight="1">
      <c r="A157" s="58"/>
      <c r="B157" s="21"/>
      <c r="C157" s="59" t="s">
        <v>557</v>
      </c>
      <c r="D157" s="88">
        <v>835</v>
      </c>
      <c r="E157" s="88">
        <v>835</v>
      </c>
      <c r="F157" s="88">
        <v>1600</v>
      </c>
      <c r="G157" s="88">
        <v>900</v>
      </c>
      <c r="H157" s="88">
        <v>900</v>
      </c>
      <c r="I157" s="65">
        <v>1200</v>
      </c>
      <c r="J157" s="65"/>
    </row>
    <row r="158" spans="1:10" ht="15" customHeight="1">
      <c r="A158" s="58"/>
      <c r="B158" s="21"/>
      <c r="C158" s="59" t="s">
        <v>558</v>
      </c>
      <c r="D158" s="88">
        <v>55</v>
      </c>
      <c r="E158" s="88">
        <v>55</v>
      </c>
      <c r="F158" s="88">
        <v>400</v>
      </c>
      <c r="G158" s="88">
        <v>100</v>
      </c>
      <c r="H158" s="88">
        <v>100</v>
      </c>
      <c r="I158" s="65">
        <v>100</v>
      </c>
      <c r="J158" s="65"/>
    </row>
    <row r="159" spans="1:10" s="13" customFormat="1" ht="7.5" customHeight="1" thickBot="1">
      <c r="A159" s="26"/>
      <c r="B159" s="35"/>
      <c r="C159" s="36"/>
      <c r="D159" s="38"/>
      <c r="E159" s="38"/>
      <c r="F159" s="38"/>
      <c r="G159" s="38"/>
      <c r="H159" s="38"/>
      <c r="I159" s="30"/>
      <c r="J159" s="30"/>
    </row>
    <row r="160" spans="1:10" s="3" customFormat="1" ht="30" customHeight="1" thickBot="1" thickTop="1">
      <c r="A160" s="1" t="s">
        <v>1068</v>
      </c>
      <c r="B160" s="2"/>
      <c r="D160" s="443" t="s">
        <v>402</v>
      </c>
      <c r="E160" s="444"/>
      <c r="F160" s="444"/>
      <c r="G160" s="444"/>
      <c r="H160" s="445"/>
      <c r="I160" s="452" t="s">
        <v>914</v>
      </c>
      <c r="J160" s="453"/>
    </row>
    <row r="161" spans="1:10" s="5" customFormat="1" ht="19.5" customHeight="1" thickTop="1">
      <c r="A161" s="387">
        <v>2.14</v>
      </c>
      <c r="B161" s="4" t="s">
        <v>559</v>
      </c>
      <c r="D161" s="6" t="s">
        <v>430</v>
      </c>
      <c r="E161" s="6">
        <v>1996</v>
      </c>
      <c r="F161" s="6">
        <v>1999</v>
      </c>
      <c r="G161" s="6">
        <v>2000</v>
      </c>
      <c r="H161" s="7">
        <v>2001</v>
      </c>
      <c r="I161" s="6">
        <v>2005</v>
      </c>
      <c r="J161" s="6">
        <v>2010</v>
      </c>
    </row>
    <row r="162" spans="1:10" s="13" customFormat="1" ht="7.5" customHeight="1">
      <c r="A162" s="8"/>
      <c r="B162" s="43"/>
      <c r="C162" s="44"/>
      <c r="D162" s="10"/>
      <c r="E162" s="117"/>
      <c r="F162" s="11"/>
      <c r="G162" s="11"/>
      <c r="H162" s="11"/>
      <c r="I162" s="12"/>
      <c r="J162" s="12"/>
    </row>
    <row r="163" spans="1:10" s="20" customFormat="1" ht="30" customHeight="1">
      <c r="A163" s="49"/>
      <c r="B163" s="33" t="s">
        <v>560</v>
      </c>
      <c r="C163" s="16" t="s">
        <v>612</v>
      </c>
      <c r="D163" s="62">
        <v>1560.9</v>
      </c>
      <c r="E163" s="63"/>
      <c r="F163" s="63">
        <v>1725</v>
      </c>
      <c r="G163" s="63">
        <v>1706.8</v>
      </c>
      <c r="H163" s="63">
        <v>1705.7</v>
      </c>
      <c r="I163" s="19"/>
      <c r="J163" s="19"/>
    </row>
    <row r="164" spans="1:10" s="13" customFormat="1" ht="7.5" customHeight="1" thickBot="1">
      <c r="A164" s="26"/>
      <c r="B164" s="35"/>
      <c r="C164" s="36"/>
      <c r="D164" s="37"/>
      <c r="E164" s="38"/>
      <c r="F164" s="38"/>
      <c r="G164" s="38"/>
      <c r="H164" s="38"/>
      <c r="I164" s="30"/>
      <c r="J164" s="30"/>
    </row>
    <row r="165" spans="1:10" s="13" customFormat="1" ht="7.5" customHeight="1" thickTop="1">
      <c r="A165" s="8"/>
      <c r="B165" s="43"/>
      <c r="C165" s="44"/>
      <c r="D165" s="10"/>
      <c r="E165" s="117"/>
      <c r="F165" s="11"/>
      <c r="G165" s="11"/>
      <c r="H165" s="11"/>
      <c r="I165" s="12"/>
      <c r="J165" s="12"/>
    </row>
    <row r="166" spans="1:10" s="20" customFormat="1" ht="30" customHeight="1">
      <c r="A166" s="49"/>
      <c r="B166" s="33" t="s">
        <v>561</v>
      </c>
      <c r="C166" s="16" t="s">
        <v>1331</v>
      </c>
      <c r="D166" s="120">
        <v>18.36</v>
      </c>
      <c r="E166" s="121">
        <v>15</v>
      </c>
      <c r="F166" s="121">
        <v>13.46</v>
      </c>
      <c r="G166" s="121">
        <v>13.56</v>
      </c>
      <c r="H166" s="132">
        <v>12.01</v>
      </c>
      <c r="I166" s="19"/>
      <c r="J166" s="19"/>
    </row>
    <row r="167" spans="1:10" s="13" customFormat="1" ht="7.5" customHeight="1" thickBot="1">
      <c r="A167" s="26"/>
      <c r="B167" s="35"/>
      <c r="C167" s="36"/>
      <c r="D167" s="37"/>
      <c r="E167" s="38"/>
      <c r="F167" s="38"/>
      <c r="G167" s="38"/>
      <c r="H167" s="38"/>
      <c r="I167" s="30"/>
      <c r="J167" s="30"/>
    </row>
    <row r="168" spans="1:10" s="13" customFormat="1" ht="7.5" customHeight="1" thickTop="1">
      <c r="A168" s="8"/>
      <c r="B168" s="43"/>
      <c r="C168" s="44"/>
      <c r="D168" s="10"/>
      <c r="E168" s="117"/>
      <c r="F168" s="11"/>
      <c r="G168" s="11"/>
      <c r="H168" s="11"/>
      <c r="I168" s="12"/>
      <c r="J168" s="12"/>
    </row>
    <row r="169" spans="1:10" s="20" customFormat="1" ht="30" customHeight="1">
      <c r="A169" s="49"/>
      <c r="B169" s="33" t="s">
        <v>562</v>
      </c>
      <c r="C169" s="16" t="s">
        <v>583</v>
      </c>
      <c r="D169" s="89">
        <v>1429.46</v>
      </c>
      <c r="E169" s="88">
        <v>1909</v>
      </c>
      <c r="F169" s="88">
        <v>1630.7</v>
      </c>
      <c r="G169" s="88">
        <v>1571.4</v>
      </c>
      <c r="H169" s="88">
        <v>1540.8</v>
      </c>
      <c r="I169" s="25"/>
      <c r="J169" s="25"/>
    </row>
    <row r="170" spans="1:10" s="13" customFormat="1" ht="7.5" customHeight="1" thickBot="1">
      <c r="A170" s="26"/>
      <c r="B170" s="35"/>
      <c r="C170" s="36"/>
      <c r="D170" s="37"/>
      <c r="E170" s="38"/>
      <c r="F170" s="38"/>
      <c r="G170" s="38"/>
      <c r="H170" s="38"/>
      <c r="I170" s="30"/>
      <c r="J170" s="30"/>
    </row>
    <row r="171" ht="15" customHeight="1" thickTop="1"/>
    <row r="172" spans="1:10" s="5" customFormat="1" ht="19.5" customHeight="1">
      <c r="A172" s="387">
        <v>2.15</v>
      </c>
      <c r="B172" s="4" t="s">
        <v>563</v>
      </c>
      <c r="D172" s="6" t="s">
        <v>430</v>
      </c>
      <c r="E172" s="6">
        <v>1995</v>
      </c>
      <c r="F172" s="6">
        <v>1999</v>
      </c>
      <c r="G172" s="6">
        <v>2000</v>
      </c>
      <c r="H172" s="7">
        <v>2001</v>
      </c>
      <c r="I172" s="6">
        <v>2005</v>
      </c>
      <c r="J172" s="6">
        <v>2010</v>
      </c>
    </row>
    <row r="173" spans="1:10" s="13" customFormat="1" ht="7.5" customHeight="1">
      <c r="A173" s="8"/>
      <c r="B173" s="43"/>
      <c r="C173" s="44"/>
      <c r="D173" s="10"/>
      <c r="E173" s="11"/>
      <c r="F173" s="11"/>
      <c r="G173" s="11"/>
      <c r="H173" s="11"/>
      <c r="I173" s="12"/>
      <c r="J173" s="12"/>
    </row>
    <row r="174" spans="1:10" s="20" customFormat="1" ht="30" customHeight="1">
      <c r="A174" s="49"/>
      <c r="B174" s="33" t="s">
        <v>565</v>
      </c>
      <c r="C174" s="16" t="s">
        <v>276</v>
      </c>
      <c r="D174" s="304">
        <v>41.88</v>
      </c>
      <c r="E174" s="121">
        <v>37</v>
      </c>
      <c r="F174" s="121">
        <v>35.96</v>
      </c>
      <c r="G174" s="121">
        <v>32.74</v>
      </c>
      <c r="H174" s="121">
        <v>35.26</v>
      </c>
      <c r="I174" s="25"/>
      <c r="J174" s="25"/>
    </row>
    <row r="175" spans="1:10" s="13" customFormat="1" ht="7.5" customHeight="1" thickBot="1">
      <c r="A175" s="26"/>
      <c r="B175" s="35"/>
      <c r="C175" s="36"/>
      <c r="D175" s="37"/>
      <c r="E175" s="38"/>
      <c r="F175" s="38"/>
      <c r="G175" s="38"/>
      <c r="H175" s="38"/>
      <c r="I175" s="30"/>
      <c r="J175" s="30"/>
    </row>
    <row r="176" spans="1:10" s="13" customFormat="1" ht="7.5" customHeight="1" thickTop="1">
      <c r="A176" s="8"/>
      <c r="B176" s="43"/>
      <c r="C176" s="44"/>
      <c r="D176" s="10"/>
      <c r="E176" s="11"/>
      <c r="F176" s="11"/>
      <c r="G176" s="11"/>
      <c r="H176" s="11"/>
      <c r="I176" s="12"/>
      <c r="J176" s="12"/>
    </row>
    <row r="177" spans="1:10" s="20" customFormat="1" ht="15" customHeight="1">
      <c r="A177" s="49"/>
      <c r="B177" s="33" t="s">
        <v>566</v>
      </c>
      <c r="C177" s="16" t="s">
        <v>567</v>
      </c>
      <c r="D177" s="34"/>
      <c r="E177" s="18"/>
      <c r="F177" s="18"/>
      <c r="G177" s="18"/>
      <c r="H177" s="18"/>
      <c r="I177" s="19"/>
      <c r="J177" s="19"/>
    </row>
    <row r="178" spans="3:10" ht="27.75" customHeight="1">
      <c r="C178" s="124" t="s">
        <v>530</v>
      </c>
      <c r="D178" s="120">
        <v>10.96</v>
      </c>
      <c r="E178" s="121">
        <v>12.27</v>
      </c>
      <c r="F178" s="121">
        <v>8.36</v>
      </c>
      <c r="G178" s="121">
        <v>9.07</v>
      </c>
      <c r="H178" s="132">
        <v>9.24</v>
      </c>
      <c r="I178" s="61"/>
      <c r="J178" s="61"/>
    </row>
    <row r="179" spans="1:10" ht="15" customHeight="1">
      <c r="A179" s="58"/>
      <c r="B179" s="21"/>
      <c r="C179" s="59" t="s">
        <v>821</v>
      </c>
      <c r="D179" s="125">
        <v>0.17748618784530387</v>
      </c>
      <c r="E179" s="71"/>
      <c r="F179" s="71">
        <v>0.15758293838862558</v>
      </c>
      <c r="G179" s="51">
        <v>0.18271604938271604</v>
      </c>
      <c r="H179" s="71">
        <v>0.17075892857142858</v>
      </c>
      <c r="I179" s="25"/>
      <c r="J179" s="25"/>
    </row>
    <row r="180" spans="1:10" s="13" customFormat="1" ht="7.5" customHeight="1" thickBot="1">
      <c r="A180" s="26"/>
      <c r="B180" s="35"/>
      <c r="C180" s="36"/>
      <c r="D180" s="37"/>
      <c r="E180" s="38"/>
      <c r="F180" s="38"/>
      <c r="G180" s="38"/>
      <c r="H180" s="38"/>
      <c r="I180" s="30"/>
      <c r="J180" s="30"/>
    </row>
    <row r="181" spans="1:10" s="3" customFormat="1" ht="30" customHeight="1" thickBot="1" thickTop="1">
      <c r="A181" s="1" t="s">
        <v>1068</v>
      </c>
      <c r="B181" s="2"/>
      <c r="D181" s="443" t="s">
        <v>402</v>
      </c>
      <c r="E181" s="444"/>
      <c r="F181" s="444"/>
      <c r="G181" s="444"/>
      <c r="H181" s="445"/>
      <c r="I181" s="452" t="s">
        <v>914</v>
      </c>
      <c r="J181" s="453"/>
    </row>
    <row r="182" spans="1:10" s="5" customFormat="1" ht="19.5" customHeight="1" thickTop="1">
      <c r="A182" s="387">
        <v>2.16</v>
      </c>
      <c r="B182" s="4" t="s">
        <v>822</v>
      </c>
      <c r="D182" s="6" t="s">
        <v>261</v>
      </c>
      <c r="E182" s="6">
        <v>1985</v>
      </c>
      <c r="F182" s="6">
        <v>2000</v>
      </c>
      <c r="G182" s="6">
        <v>2001</v>
      </c>
      <c r="H182" s="7">
        <v>2002</v>
      </c>
      <c r="I182" s="6">
        <v>2005</v>
      </c>
      <c r="J182" s="6">
        <v>2010</v>
      </c>
    </row>
    <row r="183" spans="1:10" s="13" customFormat="1" ht="7.5" customHeight="1">
      <c r="A183" s="8"/>
      <c r="B183" s="43"/>
      <c r="C183" s="44"/>
      <c r="D183" s="10"/>
      <c r="E183" s="117"/>
      <c r="F183" s="11"/>
      <c r="G183" s="11"/>
      <c r="H183" s="11"/>
      <c r="I183" s="12"/>
      <c r="J183" s="12"/>
    </row>
    <row r="184" spans="1:10" s="20" customFormat="1" ht="30" customHeight="1">
      <c r="A184" s="49"/>
      <c r="B184" s="33" t="s">
        <v>703</v>
      </c>
      <c r="C184" s="16" t="s">
        <v>277</v>
      </c>
      <c r="D184" s="89">
        <v>120.51337240919645</v>
      </c>
      <c r="E184" s="68" t="s">
        <v>407</v>
      </c>
      <c r="F184" s="63">
        <v>350.84</v>
      </c>
      <c r="G184" s="63">
        <v>220.91</v>
      </c>
      <c r="H184" s="63">
        <v>254.19844147185066</v>
      </c>
      <c r="I184" s="25"/>
      <c r="J184" s="25"/>
    </row>
    <row r="185" spans="1:10" s="13" customFormat="1" ht="7.5" customHeight="1" thickBot="1">
      <c r="A185" s="26"/>
      <c r="B185" s="35"/>
      <c r="C185" s="36"/>
      <c r="D185" s="325"/>
      <c r="E185" s="38"/>
      <c r="F185" s="301"/>
      <c r="G185" s="301"/>
      <c r="H185" s="301"/>
      <c r="I185" s="30"/>
      <c r="J185" s="30"/>
    </row>
    <row r="186" spans="1:10" s="13" customFormat="1" ht="7.5" customHeight="1" thickTop="1">
      <c r="A186" s="8"/>
      <c r="B186" s="43"/>
      <c r="C186" s="44"/>
      <c r="D186" s="396"/>
      <c r="E186" s="11"/>
      <c r="F186" s="395"/>
      <c r="G186" s="395"/>
      <c r="H186" s="395"/>
      <c r="I186" s="12"/>
      <c r="J186" s="12"/>
    </row>
    <row r="187" spans="1:10" s="20" customFormat="1" ht="30" customHeight="1">
      <c r="A187" s="49"/>
      <c r="B187" s="33" t="s">
        <v>704</v>
      </c>
      <c r="C187" s="16" t="s">
        <v>278</v>
      </c>
      <c r="D187" s="304">
        <v>5.4069847845368555</v>
      </c>
      <c r="E187" s="23" t="s">
        <v>407</v>
      </c>
      <c r="F187" s="121">
        <v>0</v>
      </c>
      <c r="G187" s="121">
        <v>2.08</v>
      </c>
      <c r="H187" s="121">
        <v>2.083593782556153</v>
      </c>
      <c r="I187" s="25"/>
      <c r="J187" s="25"/>
    </row>
    <row r="188" spans="1:10" s="13" customFormat="1" ht="7.5" customHeight="1" thickBot="1">
      <c r="A188" s="26"/>
      <c r="B188" s="35"/>
      <c r="C188" s="36"/>
      <c r="D188" s="325"/>
      <c r="E188" s="38"/>
      <c r="F188" s="301"/>
      <c r="G188" s="301"/>
      <c r="H188" s="301"/>
      <c r="I188" s="30"/>
      <c r="J188" s="30"/>
    </row>
    <row r="189" spans="1:10" s="13" customFormat="1" ht="7.5" customHeight="1" thickTop="1">
      <c r="A189" s="8"/>
      <c r="B189" s="43"/>
      <c r="C189" s="44"/>
      <c r="D189" s="396"/>
      <c r="E189" s="11"/>
      <c r="F189" s="395"/>
      <c r="G189" s="395"/>
      <c r="H189" s="395"/>
      <c r="I189" s="12"/>
      <c r="J189" s="12"/>
    </row>
    <row r="190" spans="1:10" s="20" customFormat="1" ht="45" customHeight="1">
      <c r="A190" s="49"/>
      <c r="B190" s="33" t="s">
        <v>705</v>
      </c>
      <c r="C190" s="16" t="s">
        <v>279</v>
      </c>
      <c r="D190" s="304">
        <v>53.030043079111465</v>
      </c>
      <c r="E190" s="23" t="s">
        <v>407</v>
      </c>
      <c r="F190" s="121">
        <v>78.76</v>
      </c>
      <c r="G190" s="121">
        <v>52.1</v>
      </c>
      <c r="H190" s="121">
        <v>58.34062591157228</v>
      </c>
      <c r="I190" s="25"/>
      <c r="J190" s="25"/>
    </row>
    <row r="191" spans="1:10" s="13" customFormat="1" ht="7.5" customHeight="1" thickBot="1">
      <c r="A191" s="26"/>
      <c r="B191" s="35"/>
      <c r="C191" s="36"/>
      <c r="D191" s="37"/>
      <c r="E191" s="38"/>
      <c r="F191" s="38"/>
      <c r="G191" s="38"/>
      <c r="H191" s="38"/>
      <c r="I191" s="30"/>
      <c r="J191" s="30"/>
    </row>
    <row r="192" ht="13.5" thickTop="1"/>
  </sheetData>
  <mergeCells count="27">
    <mergeCell ref="G13:J13"/>
    <mergeCell ref="G10:J10"/>
    <mergeCell ref="G11:J11"/>
    <mergeCell ref="G12:J12"/>
    <mergeCell ref="A2:J2"/>
    <mergeCell ref="A4:J4"/>
    <mergeCell ref="A6:J6"/>
    <mergeCell ref="G9:J9"/>
    <mergeCell ref="D82:H82"/>
    <mergeCell ref="D63:H63"/>
    <mergeCell ref="I63:J63"/>
    <mergeCell ref="I82:J82"/>
    <mergeCell ref="D14:H14"/>
    <mergeCell ref="I14:J14"/>
    <mergeCell ref="D41:H41"/>
    <mergeCell ref="I41:J41"/>
    <mergeCell ref="I105:J105"/>
    <mergeCell ref="D105:H105"/>
    <mergeCell ref="D121:H121"/>
    <mergeCell ref="A105:C105"/>
    <mergeCell ref="I121:J121"/>
    <mergeCell ref="D181:H181"/>
    <mergeCell ref="I181:J181"/>
    <mergeCell ref="D142:H142"/>
    <mergeCell ref="I142:J142"/>
    <mergeCell ref="D160:H160"/>
    <mergeCell ref="I160:J160"/>
  </mergeCells>
  <printOptions horizontalCentered="1"/>
  <pageMargins left="0.75" right="0.75" top="0.75" bottom="0.75" header="0.5" footer="0.5"/>
  <pageSetup firstPageNumber="17" useFirstPageNumber="1" horizontalDpi="600" verticalDpi="600" orientation="landscape" r:id="rId2"/>
  <headerFooter alignWithMargins="0">
    <oddFooter>&amp;L&amp;"Arial,Bold"&amp;12&amp;P&amp;"Arial,Regular"&amp;10    &amp;"Book Antiqua,Bold Italic"&amp;14Our Safety&amp;R&amp;"Arial,Bold"THE BROWARD BENCHMARKS 2002</oddFooter>
  </headerFooter>
  <rowBreaks count="10" manualBreakCount="10">
    <brk id="2" max="255" man="1"/>
    <brk id="13" max="255" man="1"/>
    <brk id="40" max="255" man="1"/>
    <brk id="62" max="255" man="1"/>
    <brk id="81" max="255" man="1"/>
    <brk id="104" max="255" man="1"/>
    <brk id="120" max="255" man="1"/>
    <brk id="141" max="255" man="1"/>
    <brk id="159" max="255" man="1"/>
    <brk id="180" max="255" man="1"/>
  </rowBreaks>
  <drawing r:id="rId1"/>
</worksheet>
</file>

<file path=xl/worksheets/sheet3.xml><?xml version="1.0" encoding="utf-8"?>
<worksheet xmlns="http://schemas.openxmlformats.org/spreadsheetml/2006/main" xmlns:r="http://schemas.openxmlformats.org/officeDocument/2006/relationships">
  <dimension ref="A2:K543"/>
  <sheetViews>
    <sheetView view="pageBreakPreview" zoomScaleNormal="93" zoomScaleSheetLayoutView="100" workbookViewId="0" topLeftCell="A1">
      <selection activeCell="A1" sqref="A1"/>
    </sheetView>
  </sheetViews>
  <sheetFormatPr defaultColWidth="9.140625" defaultRowHeight="12.75"/>
  <cols>
    <col min="1" max="1" width="5.7109375" style="133" customWidth="1"/>
    <col min="2" max="2" width="7.7109375" style="133" customWidth="1"/>
    <col min="3" max="3" width="50.7109375" style="133" customWidth="1"/>
    <col min="4" max="9" width="9.7109375" style="133" customWidth="1"/>
    <col min="10" max="16384" width="8.7109375" style="133" customWidth="1"/>
  </cols>
  <sheetData>
    <row r="1" ht="300" customHeight="1"/>
    <row r="2" spans="1:10" ht="66" customHeight="1">
      <c r="A2" s="449" t="s">
        <v>15</v>
      </c>
      <c r="B2" s="450"/>
      <c r="C2" s="450"/>
      <c r="D2" s="450"/>
      <c r="E2" s="450"/>
      <c r="F2" s="450"/>
      <c r="G2" s="450"/>
      <c r="H2" s="450"/>
      <c r="I2" s="450"/>
      <c r="J2" s="450"/>
    </row>
    <row r="3" spans="4:9" ht="12.75">
      <c r="D3" s="134"/>
      <c r="E3" s="134"/>
      <c r="F3" s="134"/>
      <c r="G3" s="134"/>
      <c r="H3" s="134"/>
      <c r="I3" s="134"/>
    </row>
    <row r="4" spans="1:9" ht="72" customHeight="1">
      <c r="A4" s="466" t="s">
        <v>16</v>
      </c>
      <c r="B4" s="467"/>
      <c r="C4" s="467"/>
      <c r="D4" s="467"/>
      <c r="E4" s="467"/>
      <c r="F4" s="467"/>
      <c r="G4" s="467"/>
      <c r="H4" s="467"/>
      <c r="I4" s="467"/>
    </row>
    <row r="5" spans="4:9" ht="12.75">
      <c r="D5" s="134"/>
      <c r="E5" s="134"/>
      <c r="F5" s="134"/>
      <c r="G5" s="134"/>
      <c r="H5" s="134"/>
      <c r="I5" s="134"/>
    </row>
    <row r="6" spans="1:9" ht="119.25" customHeight="1">
      <c r="A6" s="466" t="s">
        <v>17</v>
      </c>
      <c r="B6" s="467"/>
      <c r="C6" s="467"/>
      <c r="D6" s="467"/>
      <c r="E6" s="467"/>
      <c r="F6" s="467"/>
      <c r="G6" s="467"/>
      <c r="H6" s="467"/>
      <c r="I6" s="467"/>
    </row>
    <row r="7" spans="4:9" ht="12.75">
      <c r="D7" s="134"/>
      <c r="E7" s="134"/>
      <c r="F7" s="134"/>
      <c r="G7" s="134"/>
      <c r="H7" s="134"/>
      <c r="I7" s="134"/>
    </row>
    <row r="8" spans="1:9" ht="24.75" thickBot="1">
      <c r="A8" s="135" t="s">
        <v>302</v>
      </c>
      <c r="B8" s="136"/>
      <c r="C8" s="136"/>
      <c r="D8" s="136"/>
      <c r="E8" s="137"/>
      <c r="F8" s="137"/>
      <c r="G8" s="137"/>
      <c r="H8" s="137"/>
      <c r="I8" s="137"/>
    </row>
    <row r="9" spans="1:9" ht="25.5" thickBot="1" thickTop="1">
      <c r="A9" s="138"/>
      <c r="B9" s="139">
        <v>3.2</v>
      </c>
      <c r="C9" s="140" t="s">
        <v>18</v>
      </c>
      <c r="D9" s="141"/>
      <c r="E9" s="144">
        <v>3.16</v>
      </c>
      <c r="F9" s="468" t="s">
        <v>784</v>
      </c>
      <c r="G9" s="468"/>
      <c r="H9" s="468"/>
      <c r="I9" s="468"/>
    </row>
    <row r="10" spans="1:9" ht="25.5" thickBot="1" thickTop="1">
      <c r="A10" s="138"/>
      <c r="B10" s="139">
        <v>3.3</v>
      </c>
      <c r="C10" s="140" t="s">
        <v>584</v>
      </c>
      <c r="D10" s="143"/>
      <c r="E10" s="142">
        <v>3.18</v>
      </c>
      <c r="F10" s="469" t="s">
        <v>11</v>
      </c>
      <c r="G10" s="469"/>
      <c r="H10" s="469"/>
      <c r="I10" s="469"/>
    </row>
    <row r="11" spans="1:9" ht="25.5" thickBot="1" thickTop="1">
      <c r="A11" s="138"/>
      <c r="B11" s="139">
        <v>3.4</v>
      </c>
      <c r="C11" s="140" t="s">
        <v>586</v>
      </c>
      <c r="D11" s="143"/>
      <c r="E11" s="142">
        <v>3.19</v>
      </c>
      <c r="F11" s="468" t="s">
        <v>619</v>
      </c>
      <c r="G11" s="468"/>
      <c r="H11" s="468"/>
      <c r="I11" s="468"/>
    </row>
    <row r="12" spans="1:9" ht="25.5" thickBot="1" thickTop="1">
      <c r="A12" s="138"/>
      <c r="B12" s="139">
        <v>3.5</v>
      </c>
      <c r="C12" s="140" t="s">
        <v>1154</v>
      </c>
      <c r="D12" s="143"/>
      <c r="E12" s="142">
        <v>3.21</v>
      </c>
      <c r="F12" s="468" t="s">
        <v>632</v>
      </c>
      <c r="G12" s="468"/>
      <c r="H12" s="468"/>
      <c r="I12" s="468"/>
    </row>
    <row r="13" spans="1:9" ht="25.5" thickBot="1" thickTop="1">
      <c r="A13" s="138"/>
      <c r="B13" s="398">
        <v>3.1</v>
      </c>
      <c r="C13" s="140" t="s">
        <v>19</v>
      </c>
      <c r="D13" s="143"/>
      <c r="E13" s="144">
        <v>3.22</v>
      </c>
      <c r="F13" s="468" t="s">
        <v>633</v>
      </c>
      <c r="G13" s="468"/>
      <c r="H13" s="468"/>
      <c r="I13" s="468"/>
    </row>
    <row r="14" spans="1:9" ht="25.5" thickBot="1" thickTop="1">
      <c r="A14" s="145"/>
      <c r="B14" s="146"/>
      <c r="C14" s="115"/>
      <c r="D14" s="143"/>
      <c r="E14" s="147"/>
      <c r="F14" s="469"/>
      <c r="G14" s="469"/>
      <c r="H14" s="469"/>
      <c r="I14" s="469"/>
    </row>
    <row r="15" spans="1:9" s="154" customFormat="1" ht="31.5" customHeight="1" thickBot="1" thickTop="1">
      <c r="A15" s="148" t="s">
        <v>589</v>
      </c>
      <c r="B15" s="149"/>
      <c r="C15" s="150"/>
      <c r="D15" s="151" t="s">
        <v>402</v>
      </c>
      <c r="E15" s="152"/>
      <c r="F15" s="153"/>
      <c r="G15" s="152"/>
      <c r="H15" s="452" t="s">
        <v>914</v>
      </c>
      <c r="I15" s="453"/>
    </row>
    <row r="16" spans="1:9" s="154" customFormat="1" ht="19.5" customHeight="1" thickBot="1" thickTop="1">
      <c r="A16" s="155">
        <v>3.1</v>
      </c>
      <c r="B16" s="156" t="s">
        <v>590</v>
      </c>
      <c r="C16" s="157"/>
      <c r="D16" s="158" t="s">
        <v>261</v>
      </c>
      <c r="E16" s="158">
        <v>2000</v>
      </c>
      <c r="F16" s="158">
        <v>2001</v>
      </c>
      <c r="G16" s="393">
        <v>2002</v>
      </c>
      <c r="H16" s="159">
        <v>2005</v>
      </c>
      <c r="I16" s="158">
        <v>2010</v>
      </c>
    </row>
    <row r="17" spans="1:10" s="154" customFormat="1" ht="7.5" customHeight="1" thickTop="1">
      <c r="A17" s="160"/>
      <c r="B17" s="161"/>
      <c r="C17" s="133"/>
      <c r="D17" s="162"/>
      <c r="E17" s="163"/>
      <c r="F17" s="164"/>
      <c r="G17" s="165"/>
      <c r="H17" s="166"/>
      <c r="I17" s="167"/>
      <c r="J17" s="168"/>
    </row>
    <row r="18" spans="1:10" s="154" customFormat="1" ht="15" customHeight="1">
      <c r="A18" s="160"/>
      <c r="B18" s="169" t="s">
        <v>1031</v>
      </c>
      <c r="C18" s="170" t="s">
        <v>1127</v>
      </c>
      <c r="D18" s="171"/>
      <c r="E18" s="163"/>
      <c r="F18" s="163"/>
      <c r="G18" s="163"/>
      <c r="H18" s="172"/>
      <c r="I18" s="172"/>
      <c r="J18" s="168"/>
    </row>
    <row r="19" spans="1:10" s="154" customFormat="1" ht="15" customHeight="1">
      <c r="A19" s="160"/>
      <c r="B19" s="161"/>
      <c r="C19" s="173" t="s">
        <v>999</v>
      </c>
      <c r="D19" s="174">
        <v>2499781</v>
      </c>
      <c r="E19" s="63">
        <v>239960</v>
      </c>
      <c r="F19" s="63">
        <v>249923</v>
      </c>
      <c r="G19" s="63">
        <v>260892</v>
      </c>
      <c r="H19" s="438" t="s">
        <v>915</v>
      </c>
      <c r="I19" s="172"/>
      <c r="J19" s="168"/>
    </row>
    <row r="20" spans="1:10" s="154" customFormat="1" ht="13.5" customHeight="1">
      <c r="A20" s="160"/>
      <c r="B20" s="133"/>
      <c r="C20" s="175" t="s">
        <v>1000</v>
      </c>
      <c r="D20" s="176"/>
      <c r="E20" s="55"/>
      <c r="F20" s="55"/>
      <c r="G20" s="55"/>
      <c r="H20" s="166"/>
      <c r="I20" s="166"/>
      <c r="J20" s="168"/>
    </row>
    <row r="21" spans="1:10" s="154" customFormat="1" ht="13.5" customHeight="1">
      <c r="A21" s="160"/>
      <c r="B21" s="161"/>
      <c r="C21" s="175" t="s">
        <v>259</v>
      </c>
      <c r="D21" s="178">
        <f>47987/D19</f>
        <v>0.019196481611789194</v>
      </c>
      <c r="E21" s="51">
        <v>0.027</v>
      </c>
      <c r="F21" s="51">
        <v>0.027</v>
      </c>
      <c r="G21" s="51">
        <v>0.029</v>
      </c>
      <c r="H21" s="166"/>
      <c r="I21" s="166"/>
      <c r="J21" s="168"/>
    </row>
    <row r="22" spans="1:10" s="154" customFormat="1" ht="13.5" customHeight="1">
      <c r="A22" s="160"/>
      <c r="B22" s="161"/>
      <c r="C22" s="175" t="s">
        <v>1001</v>
      </c>
      <c r="D22" s="178">
        <f>612678/D19</f>
        <v>0.24509267011790234</v>
      </c>
      <c r="E22" s="51">
        <v>0.359</v>
      </c>
      <c r="F22" s="51">
        <v>0.359</v>
      </c>
      <c r="G22" s="51">
        <v>0.358</v>
      </c>
      <c r="H22" s="166"/>
      <c r="I22" s="166"/>
      <c r="J22" s="168"/>
    </row>
    <row r="23" spans="1:10" s="154" customFormat="1" ht="13.5" customHeight="1">
      <c r="A23" s="160"/>
      <c r="B23" s="161"/>
      <c r="C23" s="175" t="s">
        <v>1002</v>
      </c>
      <c r="D23" s="178">
        <f>505843/D19</f>
        <v>0.20235492629154314</v>
      </c>
      <c r="E23" s="51">
        <v>0.175</v>
      </c>
      <c r="F23" s="51">
        <v>0.191</v>
      </c>
      <c r="G23" s="51">
        <v>0.208</v>
      </c>
      <c r="H23" s="166"/>
      <c r="I23" s="166"/>
      <c r="J23" s="168"/>
    </row>
    <row r="24" spans="1:10" s="154" customFormat="1" ht="13.5" customHeight="1">
      <c r="A24" s="160"/>
      <c r="B24" s="161"/>
      <c r="C24" s="175" t="s">
        <v>260</v>
      </c>
      <c r="D24" s="178">
        <f>6882/D19</f>
        <v>0.0027530411664061774</v>
      </c>
      <c r="E24" s="51">
        <v>0.003</v>
      </c>
      <c r="F24" s="51">
        <v>0.003</v>
      </c>
      <c r="G24" s="51">
        <v>0.003</v>
      </c>
      <c r="H24" s="166"/>
      <c r="I24" s="166"/>
      <c r="J24" s="168"/>
    </row>
    <row r="25" spans="1:10" s="154" customFormat="1" ht="13.5" customHeight="1">
      <c r="A25" s="160"/>
      <c r="B25" s="161"/>
      <c r="C25" s="175" t="s">
        <v>1003</v>
      </c>
      <c r="D25" s="178">
        <f>1284013/D19</f>
        <v>0.5136501957571483</v>
      </c>
      <c r="E25" s="51">
        <v>0.424</v>
      </c>
      <c r="F25" s="51">
        <v>0.406</v>
      </c>
      <c r="G25" s="51">
        <v>0.385</v>
      </c>
      <c r="H25" s="166"/>
      <c r="I25" s="166"/>
      <c r="J25" s="168"/>
    </row>
    <row r="26" spans="1:10" s="154" customFormat="1" ht="13.5" customHeight="1">
      <c r="A26" s="160"/>
      <c r="B26" s="161"/>
      <c r="C26" s="175" t="s">
        <v>203</v>
      </c>
      <c r="D26" s="178">
        <f>42378/D19</f>
        <v>0.016952685055210838</v>
      </c>
      <c r="E26" s="51">
        <v>0.012</v>
      </c>
      <c r="F26" s="51">
        <v>0.014</v>
      </c>
      <c r="G26" s="51">
        <v>0.017</v>
      </c>
      <c r="H26" s="166"/>
      <c r="I26" s="166"/>
      <c r="J26" s="168"/>
    </row>
    <row r="27" spans="1:10" s="154" customFormat="1" ht="13.5" customHeight="1">
      <c r="A27" s="160"/>
      <c r="B27" s="161"/>
      <c r="C27" s="175" t="s">
        <v>204</v>
      </c>
      <c r="D27" s="171" t="s">
        <v>1118</v>
      </c>
      <c r="E27" s="51">
        <v>0.485</v>
      </c>
      <c r="F27" s="51">
        <v>0.485</v>
      </c>
      <c r="G27" s="51">
        <v>0.485</v>
      </c>
      <c r="H27" s="166"/>
      <c r="I27" s="166"/>
      <c r="J27" s="168"/>
    </row>
    <row r="28" spans="1:10" s="154" customFormat="1" ht="13.5" customHeight="1">
      <c r="A28" s="160"/>
      <c r="B28" s="161"/>
      <c r="C28" s="133" t="s">
        <v>205</v>
      </c>
      <c r="D28" s="171" t="s">
        <v>1118</v>
      </c>
      <c r="E28" s="51">
        <v>0.515</v>
      </c>
      <c r="F28" s="51">
        <v>0.515</v>
      </c>
      <c r="G28" s="51">
        <v>0.515</v>
      </c>
      <c r="H28" s="166"/>
      <c r="I28" s="166"/>
      <c r="J28" s="168"/>
    </row>
    <row r="29" spans="1:10" s="154" customFormat="1" ht="13.5" customHeight="1">
      <c r="A29" s="160"/>
      <c r="B29" s="161"/>
      <c r="C29" s="175" t="s">
        <v>1024</v>
      </c>
      <c r="D29" s="178">
        <f>1092525/D19</f>
        <v>0.4370482854298037</v>
      </c>
      <c r="E29" s="51">
        <v>0.382</v>
      </c>
      <c r="F29" s="51">
        <v>0.373</v>
      </c>
      <c r="G29" s="51">
        <v>0.388</v>
      </c>
      <c r="H29" s="166"/>
      <c r="I29" s="166"/>
      <c r="J29" s="168"/>
    </row>
    <row r="30" spans="1:10" s="154" customFormat="1" ht="27" customHeight="1">
      <c r="A30" s="160"/>
      <c r="B30" s="161"/>
      <c r="C30" s="175" t="s">
        <v>1025</v>
      </c>
      <c r="D30" s="178">
        <f>(484913-109380)/D19</f>
        <v>0.15022635982912103</v>
      </c>
      <c r="E30" s="51">
        <v>0.111</v>
      </c>
      <c r="F30" s="51">
        <v>0.111</v>
      </c>
      <c r="G30" s="51">
        <v>0.11</v>
      </c>
      <c r="H30" s="166"/>
      <c r="I30" s="166"/>
      <c r="J30" s="168"/>
    </row>
    <row r="31" spans="1:10" s="154" customFormat="1" ht="13.5" customHeight="1">
      <c r="A31" s="160"/>
      <c r="B31" s="161"/>
      <c r="C31" s="175" t="s">
        <v>1026</v>
      </c>
      <c r="D31" s="178">
        <f>109380/D19</f>
        <v>0.04375583301097176</v>
      </c>
      <c r="E31" s="51">
        <v>0.03</v>
      </c>
      <c r="F31" s="51">
        <v>0.03</v>
      </c>
      <c r="G31" s="51">
        <v>0.03</v>
      </c>
      <c r="H31" s="166"/>
      <c r="I31" s="166"/>
      <c r="J31" s="168"/>
    </row>
    <row r="32" spans="1:10" s="154" customFormat="1" ht="13.5" customHeight="1">
      <c r="A32" s="160"/>
      <c r="B32" s="161"/>
      <c r="C32" s="133" t="s">
        <v>1027</v>
      </c>
      <c r="D32" s="178">
        <f>205692/D19</f>
        <v>0.08228400807910773</v>
      </c>
      <c r="E32" s="51">
        <v>0.09</v>
      </c>
      <c r="F32" s="51">
        <v>0.11</v>
      </c>
      <c r="G32" s="51">
        <v>0.11</v>
      </c>
      <c r="H32" s="439" t="s">
        <v>916</v>
      </c>
      <c r="I32" s="439" t="s">
        <v>917</v>
      </c>
      <c r="J32" s="168"/>
    </row>
    <row r="33" spans="1:10" s="154" customFormat="1" ht="7.5" customHeight="1">
      <c r="A33" s="179"/>
      <c r="B33" s="161"/>
      <c r="C33" s="213"/>
      <c r="D33" s="162"/>
      <c r="E33" s="202"/>
      <c r="F33" s="202"/>
      <c r="G33" s="202"/>
      <c r="H33" s="166"/>
      <c r="I33" s="166"/>
      <c r="J33" s="168"/>
    </row>
    <row r="34" spans="1:9" s="154" customFormat="1" ht="19.5" customHeight="1" thickBot="1">
      <c r="A34" s="155">
        <v>3.1</v>
      </c>
      <c r="B34" s="416" t="s">
        <v>605</v>
      </c>
      <c r="C34" s="404"/>
      <c r="D34" s="158" t="s">
        <v>385</v>
      </c>
      <c r="E34" s="158">
        <v>1997</v>
      </c>
      <c r="F34" s="158">
        <v>1998</v>
      </c>
      <c r="G34" s="393">
        <v>1999</v>
      </c>
      <c r="H34" s="158">
        <v>2005</v>
      </c>
      <c r="I34" s="158">
        <v>2010</v>
      </c>
    </row>
    <row r="35" spans="1:10" s="154" customFormat="1" ht="7.5" customHeight="1" thickTop="1">
      <c r="A35" s="160"/>
      <c r="B35" s="161"/>
      <c r="C35" s="133"/>
      <c r="D35" s="162"/>
      <c r="E35" s="163"/>
      <c r="F35" s="185"/>
      <c r="G35" s="165"/>
      <c r="H35" s="166"/>
      <c r="I35" s="166"/>
      <c r="J35" s="168"/>
    </row>
    <row r="36" spans="2:9" s="186" customFormat="1" ht="30.75" customHeight="1">
      <c r="B36" s="169" t="s">
        <v>1032</v>
      </c>
      <c r="C36" s="187" t="s">
        <v>258</v>
      </c>
      <c r="D36" s="171"/>
      <c r="E36" s="163"/>
      <c r="F36" s="163"/>
      <c r="G36" s="163"/>
      <c r="H36" s="172"/>
      <c r="I36" s="172"/>
    </row>
    <row r="37" spans="1:10" s="154" customFormat="1" ht="16.5" customHeight="1">
      <c r="A37" s="160"/>
      <c r="B37" s="169"/>
      <c r="C37" s="175" t="s">
        <v>1028</v>
      </c>
      <c r="D37" s="171" t="s">
        <v>1118</v>
      </c>
      <c r="E37" s="63">
        <v>76767</v>
      </c>
      <c r="F37" s="63">
        <v>72316</v>
      </c>
      <c r="G37" s="63">
        <v>66792</v>
      </c>
      <c r="H37" s="188"/>
      <c r="I37" s="188"/>
      <c r="J37" s="168"/>
    </row>
    <row r="38" spans="1:10" s="154" customFormat="1" ht="13.5" customHeight="1">
      <c r="A38" s="133"/>
      <c r="B38" s="133"/>
      <c r="C38" s="133" t="s">
        <v>1029</v>
      </c>
      <c r="D38" s="171" t="s">
        <v>1118</v>
      </c>
      <c r="E38" s="63">
        <v>115146</v>
      </c>
      <c r="F38" s="63">
        <v>107536</v>
      </c>
      <c r="G38" s="63">
        <v>151243</v>
      </c>
      <c r="H38" s="188"/>
      <c r="I38" s="188"/>
      <c r="J38" s="168"/>
    </row>
    <row r="39" spans="1:10" s="154" customFormat="1" ht="7.5" customHeight="1" thickBot="1">
      <c r="A39" s="189"/>
      <c r="B39" s="180"/>
      <c r="C39" s="181"/>
      <c r="D39" s="182"/>
      <c r="E39" s="183"/>
      <c r="F39" s="183"/>
      <c r="G39" s="183"/>
      <c r="H39" s="184"/>
      <c r="I39" s="184"/>
      <c r="J39" s="168"/>
    </row>
    <row r="40" spans="1:9" s="154" customFormat="1" ht="31.5" customHeight="1" thickTop="1">
      <c r="A40" s="190" t="s">
        <v>1030</v>
      </c>
      <c r="B40" s="191"/>
      <c r="D40" s="192"/>
      <c r="E40" s="192"/>
      <c r="F40" s="192"/>
      <c r="G40" s="192"/>
      <c r="H40" s="192"/>
      <c r="I40" s="192"/>
    </row>
    <row r="41" spans="1:9" s="195" customFormat="1" ht="19.5" customHeight="1" thickBot="1">
      <c r="A41" s="193">
        <v>3.2</v>
      </c>
      <c r="B41" s="156" t="s">
        <v>18</v>
      </c>
      <c r="C41" s="194"/>
      <c r="D41" s="158" t="s">
        <v>261</v>
      </c>
      <c r="E41" s="158">
        <v>2000</v>
      </c>
      <c r="F41" s="158">
        <v>2001</v>
      </c>
      <c r="G41" s="393">
        <v>2002</v>
      </c>
      <c r="H41" s="158">
        <v>2005</v>
      </c>
      <c r="I41" s="158">
        <v>2010</v>
      </c>
    </row>
    <row r="42" spans="1:10" s="154" customFormat="1" ht="7.5" customHeight="1" thickTop="1">
      <c r="A42" s="160"/>
      <c r="B42" s="161"/>
      <c r="C42" s="133"/>
      <c r="D42" s="162"/>
      <c r="E42" s="164"/>
      <c r="F42" s="164"/>
      <c r="G42" s="165"/>
      <c r="H42" s="166"/>
      <c r="I42" s="167"/>
      <c r="J42" s="168"/>
    </row>
    <row r="43" spans="1:9" s="173" customFormat="1" ht="42" customHeight="1">
      <c r="A43" s="179"/>
      <c r="B43" s="169" t="s">
        <v>1037</v>
      </c>
      <c r="C43" s="196" t="s">
        <v>606</v>
      </c>
      <c r="D43" s="50">
        <v>0.84</v>
      </c>
      <c r="E43" s="51">
        <v>0.848</v>
      </c>
      <c r="F43" s="51">
        <v>0.87</v>
      </c>
      <c r="G43" s="51">
        <v>0.887</v>
      </c>
      <c r="H43" s="61">
        <v>0.9</v>
      </c>
      <c r="I43" s="61">
        <v>0.92</v>
      </c>
    </row>
    <row r="44" spans="1:9" s="173" customFormat="1" ht="7.5" customHeight="1" thickBot="1">
      <c r="A44" s="189"/>
      <c r="B44" s="180"/>
      <c r="C44" s="198"/>
      <c r="D44" s="182"/>
      <c r="E44" s="183"/>
      <c r="F44" s="183"/>
      <c r="G44" s="183"/>
      <c r="H44" s="184"/>
      <c r="I44" s="184"/>
    </row>
    <row r="45" spans="1:9" s="154" customFormat="1" ht="31.5" customHeight="1" thickBot="1" thickTop="1">
      <c r="A45" s="148" t="s">
        <v>686</v>
      </c>
      <c r="B45" s="149"/>
      <c r="C45" s="150"/>
      <c r="D45" s="151" t="s">
        <v>402</v>
      </c>
      <c r="E45" s="152"/>
      <c r="F45" s="153"/>
      <c r="G45" s="152"/>
      <c r="H45" s="452" t="s">
        <v>914</v>
      </c>
      <c r="I45" s="453"/>
    </row>
    <row r="46" spans="1:9" s="195" customFormat="1" ht="19.5" customHeight="1" thickBot="1" thickTop="1">
      <c r="A46" s="193">
        <v>3.2</v>
      </c>
      <c r="B46" s="156" t="s">
        <v>607</v>
      </c>
      <c r="C46" s="194"/>
      <c r="D46" s="158" t="s">
        <v>385</v>
      </c>
      <c r="E46" s="158">
        <v>1997</v>
      </c>
      <c r="F46" s="158">
        <v>1998</v>
      </c>
      <c r="G46" s="393">
        <v>1999</v>
      </c>
      <c r="H46" s="158">
        <v>2005</v>
      </c>
      <c r="I46" s="158">
        <v>2010</v>
      </c>
    </row>
    <row r="47" spans="1:10" s="154" customFormat="1" ht="7.5" customHeight="1" thickTop="1">
      <c r="A47" s="160"/>
      <c r="B47" s="161"/>
      <c r="C47" s="133"/>
      <c r="D47" s="162"/>
      <c r="E47" s="163"/>
      <c r="F47" s="164"/>
      <c r="G47" s="165"/>
      <c r="H47" s="166"/>
      <c r="I47" s="167"/>
      <c r="J47" s="168"/>
    </row>
    <row r="48" spans="1:9" s="168" customFormat="1" ht="18" customHeight="1">
      <c r="A48" s="160"/>
      <c r="B48" s="169" t="s">
        <v>1043</v>
      </c>
      <c r="C48" s="170" t="s">
        <v>1128</v>
      </c>
      <c r="D48" s="171"/>
      <c r="E48" s="163"/>
      <c r="F48" s="163"/>
      <c r="G48" s="163"/>
      <c r="H48" s="172"/>
      <c r="I48" s="172"/>
    </row>
    <row r="49" spans="1:9" s="173" customFormat="1" ht="39.75" customHeight="1">
      <c r="A49" s="179"/>
      <c r="B49" s="179"/>
      <c r="C49" s="175" t="s">
        <v>1033</v>
      </c>
      <c r="D49" s="171" t="s">
        <v>1118</v>
      </c>
      <c r="E49" s="163">
        <v>3381</v>
      </c>
      <c r="F49" s="163">
        <v>3306</v>
      </c>
      <c r="G49" s="163">
        <v>3506</v>
      </c>
      <c r="H49" s="188">
        <v>4207</v>
      </c>
      <c r="I49" s="188">
        <v>5048</v>
      </c>
    </row>
    <row r="50" spans="1:9" s="173" customFormat="1" ht="25.5" customHeight="1">
      <c r="A50" s="179"/>
      <c r="B50" s="161"/>
      <c r="C50" s="175" t="s">
        <v>1034</v>
      </c>
      <c r="D50" s="171"/>
      <c r="E50" s="199"/>
      <c r="F50" s="199"/>
      <c r="G50" s="199"/>
      <c r="H50" s="200"/>
      <c r="I50" s="200"/>
    </row>
    <row r="51" spans="1:9" s="173" customFormat="1" ht="15" customHeight="1">
      <c r="A51" s="179"/>
      <c r="B51" s="161"/>
      <c r="C51" s="175" t="s">
        <v>1035</v>
      </c>
      <c r="D51" s="171" t="s">
        <v>1118</v>
      </c>
      <c r="E51" s="163">
        <v>3857</v>
      </c>
      <c r="F51" s="163">
        <v>3809</v>
      </c>
      <c r="G51" s="163">
        <v>3776</v>
      </c>
      <c r="H51" s="188">
        <v>3500</v>
      </c>
      <c r="I51" s="188">
        <v>3000</v>
      </c>
    </row>
    <row r="52" spans="1:9" s="173" customFormat="1" ht="13.5" customHeight="1">
      <c r="A52" s="179"/>
      <c r="B52" s="161"/>
      <c r="C52" s="175" t="s">
        <v>1036</v>
      </c>
      <c r="D52" s="171" t="s">
        <v>1118</v>
      </c>
      <c r="E52" s="199">
        <v>476</v>
      </c>
      <c r="F52" s="199">
        <v>503</v>
      </c>
      <c r="G52" s="199">
        <v>380</v>
      </c>
      <c r="H52" s="200">
        <v>150</v>
      </c>
      <c r="I52" s="200">
        <v>100</v>
      </c>
    </row>
    <row r="53" spans="1:9" s="173" customFormat="1" ht="7.5" customHeight="1" thickBot="1">
      <c r="A53" s="189"/>
      <c r="B53" s="180"/>
      <c r="C53" s="181"/>
      <c r="D53" s="182"/>
      <c r="E53" s="183"/>
      <c r="F53" s="183"/>
      <c r="G53" s="183"/>
      <c r="H53" s="184"/>
      <c r="I53" s="184"/>
    </row>
    <row r="54" spans="1:9" s="173" customFormat="1" ht="7.5" customHeight="1" thickTop="1">
      <c r="A54" s="179"/>
      <c r="B54" s="161"/>
      <c r="C54" s="175"/>
      <c r="D54" s="201"/>
      <c r="E54" s="202"/>
      <c r="F54" s="202"/>
      <c r="G54" s="202"/>
      <c r="H54" s="166"/>
      <c r="I54" s="166"/>
    </row>
    <row r="55" spans="1:9" s="168" customFormat="1" ht="42" customHeight="1">
      <c r="A55" s="160"/>
      <c r="B55" s="169" t="s">
        <v>1044</v>
      </c>
      <c r="C55" s="170" t="s">
        <v>219</v>
      </c>
      <c r="D55" s="171" t="s">
        <v>1118</v>
      </c>
      <c r="E55" s="177">
        <v>0.945</v>
      </c>
      <c r="F55" s="177">
        <v>0.969</v>
      </c>
      <c r="G55" s="177">
        <v>0.975</v>
      </c>
      <c r="H55" s="197"/>
      <c r="I55" s="197"/>
    </row>
    <row r="56" spans="1:9" s="173" customFormat="1" ht="7.5" customHeight="1" thickBot="1">
      <c r="A56" s="189"/>
      <c r="B56" s="180"/>
      <c r="C56" s="181"/>
      <c r="D56" s="182"/>
      <c r="E56" s="183"/>
      <c r="F56" s="183"/>
      <c r="G56" s="183"/>
      <c r="H56" s="184"/>
      <c r="I56" s="184"/>
    </row>
    <row r="57" spans="4:9" ht="6.75" customHeight="1" hidden="1" thickBot="1" thickTop="1">
      <c r="D57" s="182"/>
      <c r="E57" s="183"/>
      <c r="F57" s="183"/>
      <c r="G57" s="183"/>
      <c r="H57" s="184"/>
      <c r="I57" s="184"/>
    </row>
    <row r="58" spans="1:9" s="154" customFormat="1" ht="31.5" customHeight="1" thickTop="1">
      <c r="A58" s="148" t="s">
        <v>487</v>
      </c>
      <c r="B58" s="191"/>
      <c r="D58" s="192"/>
      <c r="E58" s="192"/>
      <c r="F58" s="192"/>
      <c r="G58" s="192"/>
      <c r="H58" s="192"/>
      <c r="I58" s="192"/>
    </row>
    <row r="59" spans="1:9" s="195" customFormat="1" ht="19.5" customHeight="1" thickBot="1">
      <c r="A59" s="193">
        <v>3.3</v>
      </c>
      <c r="B59" s="156" t="s">
        <v>584</v>
      </c>
      <c r="C59" s="157"/>
      <c r="D59" s="158" t="s">
        <v>261</v>
      </c>
      <c r="E59" s="158">
        <v>2000</v>
      </c>
      <c r="F59" s="158">
        <v>2001</v>
      </c>
      <c r="G59" s="393">
        <v>2002</v>
      </c>
      <c r="H59" s="158">
        <v>2005</v>
      </c>
      <c r="I59" s="158">
        <v>2010</v>
      </c>
    </row>
    <row r="60" spans="1:10" s="154" customFormat="1" ht="7.5" customHeight="1" thickTop="1">
      <c r="A60" s="160"/>
      <c r="B60" s="161"/>
      <c r="C60" s="133"/>
      <c r="D60" s="162"/>
      <c r="E60" s="163"/>
      <c r="F60" s="164"/>
      <c r="G60" s="165"/>
      <c r="H60" s="166"/>
      <c r="I60" s="167"/>
      <c r="J60" s="168"/>
    </row>
    <row r="61" spans="1:9" s="168" customFormat="1" ht="55.5" customHeight="1">
      <c r="A61" s="160"/>
      <c r="B61" s="169" t="s">
        <v>1152</v>
      </c>
      <c r="C61" s="170" t="s">
        <v>280</v>
      </c>
      <c r="D61" s="171"/>
      <c r="E61" s="163"/>
      <c r="F61" s="163"/>
      <c r="G61" s="163"/>
      <c r="H61" s="172"/>
      <c r="I61" s="172"/>
    </row>
    <row r="62" spans="1:9" ht="15" customHeight="1">
      <c r="A62" s="203"/>
      <c r="B62" s="204"/>
      <c r="C62" s="205" t="s">
        <v>1038</v>
      </c>
      <c r="D62" s="171"/>
      <c r="E62" s="206"/>
      <c r="F62" s="207"/>
      <c r="G62" s="207"/>
      <c r="H62" s="172"/>
      <c r="I62" s="172"/>
    </row>
    <row r="63" spans="1:9" ht="15" customHeight="1">
      <c r="A63" s="203"/>
      <c r="B63" s="204"/>
      <c r="C63" s="175" t="s">
        <v>1039</v>
      </c>
      <c r="D63" s="120">
        <v>3.4</v>
      </c>
      <c r="E63" s="410">
        <v>3.2</v>
      </c>
      <c r="F63" s="410">
        <v>3.5</v>
      </c>
      <c r="G63" s="410">
        <v>3.5</v>
      </c>
      <c r="H63" s="324">
        <v>3.6</v>
      </c>
      <c r="I63" s="324">
        <v>3.7</v>
      </c>
    </row>
    <row r="64" spans="1:9" ht="15" customHeight="1">
      <c r="A64" s="203"/>
      <c r="B64" s="204"/>
      <c r="C64" s="205" t="s">
        <v>1040</v>
      </c>
      <c r="D64" s="120">
        <v>3.8</v>
      </c>
      <c r="E64" s="121">
        <v>3.6</v>
      </c>
      <c r="F64" s="410">
        <v>3.6</v>
      </c>
      <c r="G64" s="410">
        <v>3.9</v>
      </c>
      <c r="H64" s="324">
        <v>4</v>
      </c>
      <c r="I64" s="324">
        <v>4.1</v>
      </c>
    </row>
    <row r="65" spans="1:9" ht="15" customHeight="1">
      <c r="A65" s="203"/>
      <c r="B65" s="204"/>
      <c r="C65" s="205" t="s">
        <v>1041</v>
      </c>
      <c r="D65" s="120">
        <v>3.8</v>
      </c>
      <c r="E65" s="121">
        <v>3.7</v>
      </c>
      <c r="F65" s="410">
        <v>3.8</v>
      </c>
      <c r="G65" s="410">
        <v>3.9</v>
      </c>
      <c r="H65" s="324">
        <v>4.1</v>
      </c>
      <c r="I65" s="324">
        <v>4.2</v>
      </c>
    </row>
    <row r="66" spans="1:9" ht="15" customHeight="1">
      <c r="A66" s="203"/>
      <c r="B66" s="204"/>
      <c r="C66" s="205" t="s">
        <v>1042</v>
      </c>
      <c r="D66" s="64"/>
      <c r="E66" s="23"/>
      <c r="F66" s="409"/>
      <c r="G66" s="409"/>
      <c r="H66" s="25"/>
      <c r="I66" s="25"/>
    </row>
    <row r="67" spans="1:9" ht="15" customHeight="1">
      <c r="A67" s="203"/>
      <c r="B67" s="204"/>
      <c r="C67" s="205" t="s">
        <v>1039</v>
      </c>
      <c r="D67" s="22">
        <v>0.81</v>
      </c>
      <c r="E67" s="24">
        <v>0.78</v>
      </c>
      <c r="F67" s="24">
        <v>0.83</v>
      </c>
      <c r="G67" s="24">
        <v>0.84</v>
      </c>
      <c r="H67" s="25">
        <v>0.85</v>
      </c>
      <c r="I67" s="25">
        <v>0.86</v>
      </c>
    </row>
    <row r="68" spans="1:9" ht="15" customHeight="1">
      <c r="A68" s="203"/>
      <c r="B68" s="204"/>
      <c r="C68" s="205" t="s">
        <v>1040</v>
      </c>
      <c r="D68" s="22">
        <v>0.9</v>
      </c>
      <c r="E68" s="411">
        <v>0.88</v>
      </c>
      <c r="F68" s="412">
        <v>0.85</v>
      </c>
      <c r="G68" s="412">
        <v>0.9</v>
      </c>
      <c r="H68" s="25">
        <v>0.93</v>
      </c>
      <c r="I68" s="25">
        <v>0.94</v>
      </c>
    </row>
    <row r="69" spans="1:9" ht="15" customHeight="1">
      <c r="A69" s="203"/>
      <c r="B69" s="204"/>
      <c r="C69" s="205" t="s">
        <v>1041</v>
      </c>
      <c r="D69" s="22">
        <v>0.91</v>
      </c>
      <c r="E69" s="24">
        <v>0.86</v>
      </c>
      <c r="F69" s="412">
        <v>0.87</v>
      </c>
      <c r="G69" s="412">
        <v>0.93</v>
      </c>
      <c r="H69" s="25">
        <v>0.94</v>
      </c>
      <c r="I69" s="25">
        <v>0.95</v>
      </c>
    </row>
    <row r="70" spans="1:9" ht="7.5" customHeight="1" thickBot="1">
      <c r="A70" s="189"/>
      <c r="B70" s="180"/>
      <c r="C70" s="181"/>
      <c r="D70" s="182"/>
      <c r="E70" s="183"/>
      <c r="F70" s="183"/>
      <c r="G70" s="183"/>
      <c r="H70" s="184"/>
      <c r="I70" s="184"/>
    </row>
    <row r="71" spans="1:9" s="173" customFormat="1" ht="0.75" customHeight="1" hidden="1" thickBot="1">
      <c r="A71" s="179"/>
      <c r="B71" s="161"/>
      <c r="C71" s="213"/>
      <c r="D71" s="182"/>
      <c r="E71" s="183"/>
      <c r="F71" s="183"/>
      <c r="G71" s="183"/>
      <c r="H71" s="184"/>
      <c r="I71" s="184"/>
    </row>
    <row r="72" spans="1:9" s="154" customFormat="1" ht="31.5" customHeight="1" thickBot="1" thickTop="1">
      <c r="A72" s="148" t="s">
        <v>685</v>
      </c>
      <c r="B72" s="149"/>
      <c r="C72" s="150"/>
      <c r="D72" s="151" t="s">
        <v>402</v>
      </c>
      <c r="E72" s="152"/>
      <c r="F72" s="153"/>
      <c r="G72" s="152"/>
      <c r="H72" s="452" t="s">
        <v>914</v>
      </c>
      <c r="I72" s="453"/>
    </row>
    <row r="73" spans="1:9" s="195" customFormat="1" ht="19.5" customHeight="1" thickBot="1" thickTop="1">
      <c r="A73" s="193">
        <v>3.3</v>
      </c>
      <c r="B73" s="156" t="s">
        <v>766</v>
      </c>
      <c r="C73" s="157"/>
      <c r="D73" s="158">
        <v>1997</v>
      </c>
      <c r="E73" s="158">
        <v>1998</v>
      </c>
      <c r="F73" s="158">
        <v>1999</v>
      </c>
      <c r="G73" s="393">
        <v>2000</v>
      </c>
      <c r="H73" s="158">
        <v>2005</v>
      </c>
      <c r="I73" s="158">
        <v>2010</v>
      </c>
    </row>
    <row r="74" spans="1:10" s="154" customFormat="1" ht="7.5" customHeight="1" thickTop="1">
      <c r="A74" s="160"/>
      <c r="B74" s="161"/>
      <c r="C74" s="133"/>
      <c r="D74" s="163"/>
      <c r="E74" s="163"/>
      <c r="F74" s="164"/>
      <c r="G74" s="165"/>
      <c r="H74" s="166"/>
      <c r="I74" s="167"/>
      <c r="J74" s="168"/>
    </row>
    <row r="75" spans="1:9" s="168" customFormat="1" ht="42" customHeight="1">
      <c r="A75" s="160"/>
      <c r="B75" s="169" t="s">
        <v>1153</v>
      </c>
      <c r="C75" s="170" t="s">
        <v>262</v>
      </c>
      <c r="D75" s="463" t="s">
        <v>263</v>
      </c>
      <c r="E75" s="464"/>
      <c r="F75" s="464"/>
      <c r="G75" s="465"/>
      <c r="H75" s="172"/>
      <c r="I75" s="172"/>
    </row>
    <row r="76" spans="1:9" ht="7.5" customHeight="1">
      <c r="A76" s="179"/>
      <c r="B76" s="161"/>
      <c r="C76" s="213"/>
      <c r="D76" s="202"/>
      <c r="E76" s="202"/>
      <c r="F76" s="202"/>
      <c r="G76" s="202"/>
      <c r="H76" s="166"/>
      <c r="I76" s="166"/>
    </row>
    <row r="77" spans="1:9" s="405" customFormat="1" ht="19.5" customHeight="1" thickBot="1">
      <c r="A77" s="193">
        <v>3.3</v>
      </c>
      <c r="B77" s="403" t="s">
        <v>766</v>
      </c>
      <c r="C77" s="404"/>
      <c r="D77" s="158" t="s">
        <v>261</v>
      </c>
      <c r="E77" s="158">
        <v>2000</v>
      </c>
      <c r="F77" s="158">
        <v>2001</v>
      </c>
      <c r="G77" s="393">
        <v>2002</v>
      </c>
      <c r="H77" s="158">
        <v>2005</v>
      </c>
      <c r="I77" s="158">
        <v>2010</v>
      </c>
    </row>
    <row r="78" spans="1:9" ht="7.5" customHeight="1" thickTop="1">
      <c r="A78" s="203"/>
      <c r="B78" s="204"/>
      <c r="C78" s="205"/>
      <c r="D78" s="171"/>
      <c r="E78" s="212"/>
      <c r="F78" s="212"/>
      <c r="G78" s="212"/>
      <c r="H78" s="172"/>
      <c r="I78" s="172"/>
    </row>
    <row r="79" spans="1:9" ht="27.75" customHeight="1">
      <c r="A79" s="203"/>
      <c r="B79" s="169" t="s">
        <v>1009</v>
      </c>
      <c r="C79" s="170" t="s">
        <v>264</v>
      </c>
      <c r="D79" s="171"/>
      <c r="E79" s="163"/>
      <c r="F79" s="214"/>
      <c r="G79" s="214"/>
      <c r="H79" s="172"/>
      <c r="I79" s="172"/>
    </row>
    <row r="80" spans="1:9" ht="13.5" customHeight="1">
      <c r="A80" s="203"/>
      <c r="B80" s="204"/>
      <c r="C80" s="205" t="s">
        <v>1045</v>
      </c>
      <c r="D80" s="171"/>
      <c r="E80" s="212"/>
      <c r="F80" s="215"/>
      <c r="G80" s="215"/>
      <c r="H80" s="172"/>
      <c r="I80" s="172"/>
    </row>
    <row r="81" spans="1:9" ht="13.5" customHeight="1">
      <c r="A81" s="203"/>
      <c r="B81" s="204"/>
      <c r="C81" s="205" t="s">
        <v>1046</v>
      </c>
      <c r="D81" s="72">
        <v>299</v>
      </c>
      <c r="E81" s="83">
        <v>292</v>
      </c>
      <c r="F81" s="83">
        <v>301</v>
      </c>
      <c r="G81" s="83">
        <v>304</v>
      </c>
      <c r="H81" s="302">
        <v>310</v>
      </c>
      <c r="I81" s="302">
        <v>325</v>
      </c>
    </row>
    <row r="82" spans="1:9" ht="13.5" customHeight="1">
      <c r="A82" s="203"/>
      <c r="B82" s="204"/>
      <c r="C82" s="205" t="s">
        <v>1139</v>
      </c>
      <c r="D82" s="72">
        <v>295</v>
      </c>
      <c r="E82" s="83">
        <v>294</v>
      </c>
      <c r="F82" s="83">
        <v>297</v>
      </c>
      <c r="G82" s="83">
        <v>300</v>
      </c>
      <c r="H82" s="302">
        <v>325</v>
      </c>
      <c r="I82" s="302">
        <v>345</v>
      </c>
    </row>
    <row r="83" spans="1:9" ht="13.5" customHeight="1">
      <c r="A83" s="203"/>
      <c r="B83" s="204"/>
      <c r="C83" s="205" t="s">
        <v>1140</v>
      </c>
      <c r="D83" s="72">
        <v>303</v>
      </c>
      <c r="E83" s="83">
        <v>297</v>
      </c>
      <c r="F83" s="83">
        <v>308</v>
      </c>
      <c r="G83" s="83">
        <v>307</v>
      </c>
      <c r="H83" s="302">
        <v>310</v>
      </c>
      <c r="I83" s="302">
        <v>320</v>
      </c>
    </row>
    <row r="84" spans="1:9" ht="13.5" customHeight="1">
      <c r="A84" s="203"/>
      <c r="B84" s="204"/>
      <c r="C84" s="205" t="s">
        <v>1141</v>
      </c>
      <c r="D84" s="64" t="s">
        <v>1142</v>
      </c>
      <c r="E84" s="412"/>
      <c r="F84" s="412"/>
      <c r="G84" s="412"/>
      <c r="H84" s="302"/>
      <c r="I84" s="302"/>
    </row>
    <row r="85" spans="1:9" ht="13.5" customHeight="1">
      <c r="A85" s="203"/>
      <c r="B85" s="204"/>
      <c r="C85" s="205" t="s">
        <v>1143</v>
      </c>
      <c r="D85" s="72">
        <v>318</v>
      </c>
      <c r="E85" s="83">
        <v>315</v>
      </c>
      <c r="F85" s="83">
        <v>323</v>
      </c>
      <c r="G85" s="83">
        <v>327</v>
      </c>
      <c r="H85" s="302">
        <v>335</v>
      </c>
      <c r="I85" s="302">
        <v>345</v>
      </c>
    </row>
    <row r="86" spans="1:9" ht="13.5" customHeight="1">
      <c r="A86" s="203"/>
      <c r="B86" s="204"/>
      <c r="C86" s="205" t="s">
        <v>1139</v>
      </c>
      <c r="D86" s="72">
        <v>305</v>
      </c>
      <c r="E86" s="83">
        <v>306</v>
      </c>
      <c r="F86" s="83">
        <v>313</v>
      </c>
      <c r="G86" s="83">
        <v>310</v>
      </c>
      <c r="H86" s="302">
        <v>325</v>
      </c>
      <c r="I86" s="302">
        <v>345</v>
      </c>
    </row>
    <row r="87" spans="1:9" ht="13.5" customHeight="1">
      <c r="A87" s="203"/>
      <c r="B87" s="204"/>
      <c r="C87" s="205" t="s">
        <v>1140</v>
      </c>
      <c r="D87" s="72">
        <v>319</v>
      </c>
      <c r="E87" s="83">
        <v>309</v>
      </c>
      <c r="F87" s="83">
        <v>323</v>
      </c>
      <c r="G87" s="83">
        <v>323</v>
      </c>
      <c r="H87" s="302">
        <v>325</v>
      </c>
      <c r="I87" s="302">
        <v>330</v>
      </c>
    </row>
    <row r="88" spans="1:9" ht="7.5" customHeight="1" thickBot="1">
      <c r="A88" s="189"/>
      <c r="B88" s="180"/>
      <c r="C88" s="181"/>
      <c r="D88" s="218"/>
      <c r="E88" s="183"/>
      <c r="F88" s="183"/>
      <c r="G88" s="183"/>
      <c r="H88" s="184"/>
      <c r="I88" s="184"/>
    </row>
    <row r="89" spans="1:9" ht="7.5" customHeight="1" thickTop="1">
      <c r="A89" s="203"/>
      <c r="B89" s="204"/>
      <c r="C89" s="205"/>
      <c r="D89" s="171"/>
      <c r="E89" s="212"/>
      <c r="F89" s="212"/>
      <c r="G89" s="212"/>
      <c r="H89" s="172"/>
      <c r="I89" s="172"/>
    </row>
    <row r="90" spans="1:9" ht="28.5" customHeight="1">
      <c r="A90" s="203"/>
      <c r="B90" s="169" t="s">
        <v>478</v>
      </c>
      <c r="C90" s="170" t="s">
        <v>568</v>
      </c>
      <c r="D90" s="201"/>
      <c r="E90" s="202"/>
      <c r="F90" s="202"/>
      <c r="G90" s="214"/>
      <c r="H90" s="166"/>
      <c r="I90" s="166"/>
    </row>
    <row r="91" spans="1:9" ht="13.5" customHeight="1">
      <c r="A91" s="203"/>
      <c r="B91" s="204"/>
      <c r="C91" s="205" t="s">
        <v>1144</v>
      </c>
      <c r="D91" s="72">
        <v>894</v>
      </c>
      <c r="E91" s="83">
        <v>50</v>
      </c>
      <c r="F91" s="83">
        <v>61</v>
      </c>
      <c r="G91" s="83">
        <v>71</v>
      </c>
      <c r="H91" s="413">
        <v>75</v>
      </c>
      <c r="I91" s="413">
        <v>80</v>
      </c>
    </row>
    <row r="92" spans="1:9" ht="13.5" customHeight="1">
      <c r="A92" s="203"/>
      <c r="B92" s="204"/>
      <c r="C92" s="205" t="s">
        <v>1145</v>
      </c>
      <c r="D92" s="72">
        <v>553</v>
      </c>
      <c r="E92" s="83">
        <v>17</v>
      </c>
      <c r="F92" s="83">
        <v>22</v>
      </c>
      <c r="G92" s="83">
        <v>51</v>
      </c>
      <c r="H92" s="413">
        <v>55</v>
      </c>
      <c r="I92" s="413">
        <v>60</v>
      </c>
    </row>
    <row r="93" spans="1:9" ht="13.5" customHeight="1">
      <c r="A93" s="203"/>
      <c r="B93" s="204"/>
      <c r="C93" s="205" t="s">
        <v>1146</v>
      </c>
      <c r="D93" s="72">
        <v>725</v>
      </c>
      <c r="E93" s="83">
        <v>73</v>
      </c>
      <c r="F93" s="83">
        <v>82</v>
      </c>
      <c r="G93" s="83">
        <v>51</v>
      </c>
      <c r="H93" s="413">
        <v>55</v>
      </c>
      <c r="I93" s="413">
        <v>60</v>
      </c>
    </row>
    <row r="94" spans="1:9" ht="13.5" customHeight="1">
      <c r="A94" s="203"/>
      <c r="B94" s="204"/>
      <c r="C94" s="205" t="s">
        <v>1147</v>
      </c>
      <c r="D94" s="72">
        <v>185</v>
      </c>
      <c r="E94" s="83">
        <v>46</v>
      </c>
      <c r="F94" s="83">
        <v>25</v>
      </c>
      <c r="G94" s="83">
        <v>15</v>
      </c>
      <c r="H94" s="413">
        <v>15</v>
      </c>
      <c r="I94" s="413">
        <v>0</v>
      </c>
    </row>
    <row r="95" spans="1:9" ht="13.5" customHeight="1">
      <c r="A95" s="203"/>
      <c r="B95" s="204"/>
      <c r="C95" s="205" t="s">
        <v>1148</v>
      </c>
      <c r="D95" s="72">
        <v>64</v>
      </c>
      <c r="E95" s="83">
        <v>0</v>
      </c>
      <c r="F95" s="83">
        <v>0</v>
      </c>
      <c r="G95" s="83">
        <v>1</v>
      </c>
      <c r="H95" s="413">
        <v>0</v>
      </c>
      <c r="I95" s="413">
        <v>0</v>
      </c>
    </row>
    <row r="96" spans="1:9" s="173" customFormat="1" ht="7.5" customHeight="1" thickBot="1">
      <c r="A96" s="189"/>
      <c r="B96" s="180"/>
      <c r="C96" s="181"/>
      <c r="D96" s="182"/>
      <c r="E96" s="183"/>
      <c r="F96" s="183"/>
      <c r="G96" s="183"/>
      <c r="H96" s="184"/>
      <c r="I96" s="184"/>
    </row>
    <row r="97" spans="1:9" ht="7.5" customHeight="1" thickTop="1">
      <c r="A97" s="203"/>
      <c r="B97" s="204"/>
      <c r="C97" s="205"/>
      <c r="D97" s="171"/>
      <c r="E97" s="212"/>
      <c r="F97" s="212"/>
      <c r="G97" s="212"/>
      <c r="H97" s="172"/>
      <c r="I97" s="172"/>
    </row>
    <row r="98" spans="1:9" s="173" customFormat="1" ht="28.5" customHeight="1">
      <c r="A98" s="179"/>
      <c r="B98" s="169" t="s">
        <v>479</v>
      </c>
      <c r="C98" s="170" t="s">
        <v>569</v>
      </c>
      <c r="D98" s="201"/>
      <c r="E98" s="202"/>
      <c r="F98" s="202"/>
      <c r="G98" s="214"/>
      <c r="H98" s="166"/>
      <c r="I98" s="166"/>
    </row>
    <row r="99" spans="1:9" s="173" customFormat="1" ht="13.5" customHeight="1">
      <c r="A99" s="179"/>
      <c r="B99" s="169"/>
      <c r="C99" s="205" t="s">
        <v>1149</v>
      </c>
      <c r="D99" s="50">
        <v>0.026</v>
      </c>
      <c r="E99" s="51">
        <v>0</v>
      </c>
      <c r="F99" s="51">
        <v>0</v>
      </c>
      <c r="G99" s="51">
        <v>0</v>
      </c>
      <c r="H99" s="61">
        <v>0</v>
      </c>
      <c r="I99" s="61">
        <v>0</v>
      </c>
    </row>
    <row r="100" spans="1:9" s="173" customFormat="1" ht="13.5" customHeight="1">
      <c r="A100" s="179"/>
      <c r="B100" s="169"/>
      <c r="C100" s="205" t="s">
        <v>1150</v>
      </c>
      <c r="D100" s="50">
        <v>0.013</v>
      </c>
      <c r="E100" s="51">
        <v>0</v>
      </c>
      <c r="F100" s="51">
        <v>0</v>
      </c>
      <c r="G100" s="51">
        <v>0</v>
      </c>
      <c r="H100" s="61">
        <v>0</v>
      </c>
      <c r="I100" s="61">
        <v>0</v>
      </c>
    </row>
    <row r="101" spans="1:9" s="173" customFormat="1" ht="13.5" customHeight="1">
      <c r="A101" s="179"/>
      <c r="B101" s="161"/>
      <c r="C101" s="205" t="s">
        <v>1151</v>
      </c>
      <c r="D101" s="50">
        <v>0.059</v>
      </c>
      <c r="E101" s="51">
        <v>0</v>
      </c>
      <c r="F101" s="51">
        <v>0</v>
      </c>
      <c r="G101" s="51">
        <v>0.005</v>
      </c>
      <c r="H101" s="61">
        <v>0</v>
      </c>
      <c r="I101" s="61">
        <v>0</v>
      </c>
    </row>
    <row r="102" spans="1:9" s="173" customFormat="1" ht="7.5" customHeight="1" thickBot="1">
      <c r="A102" s="189"/>
      <c r="B102" s="180"/>
      <c r="C102" s="198"/>
      <c r="D102" s="182"/>
      <c r="E102" s="183"/>
      <c r="F102" s="183"/>
      <c r="G102" s="183"/>
      <c r="H102" s="184"/>
      <c r="I102" s="184"/>
    </row>
    <row r="103" spans="1:9" s="154" customFormat="1" ht="31.5" customHeight="1" thickBot="1" thickTop="1">
      <c r="A103" s="148" t="s">
        <v>685</v>
      </c>
      <c r="B103" s="149"/>
      <c r="C103" s="150"/>
      <c r="D103" s="151" t="s">
        <v>402</v>
      </c>
      <c r="E103" s="152"/>
      <c r="F103" s="153"/>
      <c r="G103" s="152"/>
      <c r="H103" s="452" t="s">
        <v>914</v>
      </c>
      <c r="I103" s="453"/>
    </row>
    <row r="104" spans="1:9" s="195" customFormat="1" ht="19.5" customHeight="1" thickBot="1" thickTop="1">
      <c r="A104" s="193">
        <v>3.4</v>
      </c>
      <c r="B104" s="156" t="s">
        <v>586</v>
      </c>
      <c r="C104" s="157"/>
      <c r="D104" s="158" t="s">
        <v>261</v>
      </c>
      <c r="E104" s="158">
        <v>2000</v>
      </c>
      <c r="F104" s="158">
        <v>2001</v>
      </c>
      <c r="G104" s="393">
        <v>2002</v>
      </c>
      <c r="H104" s="158">
        <v>2005</v>
      </c>
      <c r="I104" s="158">
        <v>2010</v>
      </c>
    </row>
    <row r="105" spans="1:10" s="154" customFormat="1" ht="7.5" customHeight="1" thickTop="1">
      <c r="A105" s="160"/>
      <c r="B105" s="161"/>
      <c r="C105" s="133"/>
      <c r="D105" s="162"/>
      <c r="E105" s="163"/>
      <c r="F105" s="164"/>
      <c r="G105" s="165"/>
      <c r="H105" s="166"/>
      <c r="I105" s="167"/>
      <c r="J105" s="168"/>
    </row>
    <row r="106" spans="1:9" s="168" customFormat="1" ht="27.75" customHeight="1">
      <c r="A106" s="160"/>
      <c r="B106" s="169" t="s">
        <v>1155</v>
      </c>
      <c r="C106" s="170" t="s">
        <v>570</v>
      </c>
      <c r="D106" s="50">
        <v>0.032</v>
      </c>
      <c r="E106" s="51">
        <v>0.023</v>
      </c>
      <c r="F106" s="51">
        <v>0.016</v>
      </c>
      <c r="G106" s="51">
        <v>0.013</v>
      </c>
      <c r="H106" s="61">
        <v>0.012</v>
      </c>
      <c r="I106" s="61">
        <v>0.011</v>
      </c>
    </row>
    <row r="107" spans="1:9" s="173" customFormat="1" ht="7.5" customHeight="1" thickBot="1">
      <c r="A107" s="189"/>
      <c r="B107" s="180"/>
      <c r="C107" s="181"/>
      <c r="D107" s="218"/>
      <c r="E107" s="221"/>
      <c r="F107" s="221"/>
      <c r="G107" s="221"/>
      <c r="H107" s="222"/>
      <c r="I107" s="222"/>
    </row>
    <row r="108" spans="4:9" ht="7.5" customHeight="1" thickTop="1">
      <c r="D108" s="201"/>
      <c r="E108" s="223"/>
      <c r="F108" s="223"/>
      <c r="G108" s="223"/>
      <c r="H108" s="224"/>
      <c r="I108" s="224"/>
    </row>
    <row r="109" spans="1:9" s="168" customFormat="1" ht="55.5" customHeight="1">
      <c r="A109" s="160"/>
      <c r="B109" s="169" t="s">
        <v>1160</v>
      </c>
      <c r="C109" s="170" t="s">
        <v>571</v>
      </c>
      <c r="D109" s="50">
        <v>0.679</v>
      </c>
      <c r="E109" s="51">
        <v>0.639</v>
      </c>
      <c r="F109" s="51">
        <v>0.623</v>
      </c>
      <c r="G109" s="51">
        <v>0.652</v>
      </c>
      <c r="H109" s="61">
        <v>0.67</v>
      </c>
      <c r="I109" s="61">
        <v>0.7</v>
      </c>
    </row>
    <row r="110" spans="1:9" ht="7.5" customHeight="1" thickBot="1">
      <c r="A110" s="225"/>
      <c r="B110" s="225"/>
      <c r="C110" s="225"/>
      <c r="D110" s="226"/>
      <c r="E110" s="183"/>
      <c r="F110" s="183"/>
      <c r="G110" s="183"/>
      <c r="H110" s="184"/>
      <c r="I110" s="184"/>
    </row>
    <row r="111" ht="13.5" thickTop="1"/>
    <row r="112" spans="1:9" s="195" customFormat="1" ht="19.5" customHeight="1" thickBot="1">
      <c r="A112" s="193">
        <v>3.5</v>
      </c>
      <c r="B112" s="156" t="s">
        <v>1154</v>
      </c>
      <c r="C112" s="157"/>
      <c r="D112" s="158" t="s">
        <v>385</v>
      </c>
      <c r="E112" s="158">
        <v>1997</v>
      </c>
      <c r="F112" s="158">
        <v>1998</v>
      </c>
      <c r="G112" s="393">
        <v>1999</v>
      </c>
      <c r="H112" s="158">
        <v>2005</v>
      </c>
      <c r="I112" s="158">
        <v>2010</v>
      </c>
    </row>
    <row r="113" spans="1:10" s="154" customFormat="1" ht="7.5" customHeight="1" thickTop="1">
      <c r="A113" s="160"/>
      <c r="B113" s="161"/>
      <c r="C113" s="133"/>
      <c r="D113" s="162"/>
      <c r="E113" s="163"/>
      <c r="F113" s="164"/>
      <c r="G113" s="165"/>
      <c r="H113" s="166"/>
      <c r="I113" s="167"/>
      <c r="J113" s="168"/>
    </row>
    <row r="114" spans="1:9" s="173" customFormat="1" ht="27.75" customHeight="1">
      <c r="A114" s="179"/>
      <c r="B114" s="169" t="s">
        <v>60</v>
      </c>
      <c r="C114" s="170" t="s">
        <v>1156</v>
      </c>
      <c r="D114" s="201"/>
      <c r="E114" s="202"/>
      <c r="F114" s="202"/>
      <c r="G114" s="202"/>
      <c r="H114" s="166"/>
      <c r="I114" s="166" t="s">
        <v>1142</v>
      </c>
    </row>
    <row r="115" spans="1:9" s="173" customFormat="1" ht="12.75" customHeight="1">
      <c r="A115" s="179"/>
      <c r="B115" s="169"/>
      <c r="C115" s="175" t="s">
        <v>1157</v>
      </c>
      <c r="D115" s="171" t="s">
        <v>1118</v>
      </c>
      <c r="E115" s="215" t="s">
        <v>1118</v>
      </c>
      <c r="F115" s="163">
        <v>11019</v>
      </c>
      <c r="G115" s="163">
        <v>13789</v>
      </c>
      <c r="H115" s="188">
        <v>14800</v>
      </c>
      <c r="I115" s="188">
        <v>15800</v>
      </c>
    </row>
    <row r="116" spans="1:9" s="173" customFormat="1" ht="12.75" customHeight="1">
      <c r="A116" s="179"/>
      <c r="B116" s="169"/>
      <c r="C116" s="175" t="s">
        <v>1158</v>
      </c>
      <c r="D116" s="171" t="s">
        <v>1118</v>
      </c>
      <c r="E116" s="215" t="s">
        <v>1118</v>
      </c>
      <c r="F116" s="163">
        <v>13650</v>
      </c>
      <c r="G116" s="163">
        <v>15539</v>
      </c>
      <c r="H116" s="188">
        <v>16500</v>
      </c>
      <c r="I116" s="188">
        <v>17500</v>
      </c>
    </row>
    <row r="117" spans="1:9" s="173" customFormat="1" ht="12.75" customHeight="1">
      <c r="A117" s="179"/>
      <c r="B117" s="169"/>
      <c r="C117" s="175" t="s">
        <v>1159</v>
      </c>
      <c r="D117" s="171" t="s">
        <v>1118</v>
      </c>
      <c r="E117" s="215" t="s">
        <v>1118</v>
      </c>
      <c r="F117" s="163">
        <v>12738</v>
      </c>
      <c r="G117" s="163">
        <v>13910</v>
      </c>
      <c r="H117" s="188">
        <v>15000</v>
      </c>
      <c r="I117" s="188">
        <v>16000</v>
      </c>
    </row>
    <row r="118" spans="1:9" s="173" customFormat="1" ht="7.5" customHeight="1">
      <c r="A118" s="179"/>
      <c r="B118" s="161"/>
      <c r="C118" s="213"/>
      <c r="D118" s="162"/>
      <c r="E118" s="202"/>
      <c r="F118" s="202"/>
      <c r="G118" s="202"/>
      <c r="H118" s="166"/>
      <c r="I118" s="166"/>
    </row>
    <row r="119" spans="1:9" s="405" customFormat="1" ht="19.5" customHeight="1" thickBot="1">
      <c r="A119" s="193">
        <v>3.5</v>
      </c>
      <c r="B119" s="403" t="s">
        <v>572</v>
      </c>
      <c r="C119" s="404"/>
      <c r="D119" s="158" t="s">
        <v>611</v>
      </c>
      <c r="E119" s="158">
        <v>1998</v>
      </c>
      <c r="F119" s="158">
        <v>1999</v>
      </c>
      <c r="G119" s="393">
        <v>2000</v>
      </c>
      <c r="H119" s="158">
        <v>2005</v>
      </c>
      <c r="I119" s="158">
        <v>2010</v>
      </c>
    </row>
    <row r="120" spans="1:9" s="173" customFormat="1" ht="7.5" customHeight="1" thickTop="1">
      <c r="A120" s="179"/>
      <c r="B120" s="169"/>
      <c r="C120" s="170"/>
      <c r="D120" s="201"/>
      <c r="E120" s="202"/>
      <c r="F120" s="202"/>
      <c r="G120" s="202"/>
      <c r="H120" s="166"/>
      <c r="I120" s="166"/>
    </row>
    <row r="121" spans="1:9" s="173" customFormat="1" ht="42" customHeight="1">
      <c r="A121" s="179"/>
      <c r="B121" s="169" t="s">
        <v>480</v>
      </c>
      <c r="C121" s="170" t="s">
        <v>1161</v>
      </c>
      <c r="D121" s="50">
        <v>0.554</v>
      </c>
      <c r="E121" s="51">
        <v>0.581</v>
      </c>
      <c r="F121" s="51">
        <v>0.627</v>
      </c>
      <c r="G121" s="51">
        <v>0.606</v>
      </c>
      <c r="H121" s="61">
        <v>0.65</v>
      </c>
      <c r="I121" s="61">
        <v>0.7</v>
      </c>
    </row>
    <row r="122" spans="1:9" s="173" customFormat="1" ht="7.5" customHeight="1" thickBot="1">
      <c r="A122" s="189"/>
      <c r="B122" s="180"/>
      <c r="C122" s="181"/>
      <c r="D122" s="182"/>
      <c r="E122" s="183"/>
      <c r="F122" s="183"/>
      <c r="G122" s="183"/>
      <c r="H122" s="184"/>
      <c r="I122" s="184"/>
    </row>
    <row r="123" spans="1:9" s="173" customFormat="1" ht="7.5" customHeight="1" thickTop="1">
      <c r="A123" s="179"/>
      <c r="B123" s="169"/>
      <c r="C123" s="170"/>
      <c r="D123" s="201"/>
      <c r="E123" s="185"/>
      <c r="F123" s="185"/>
      <c r="G123" s="185"/>
      <c r="H123" s="166"/>
      <c r="I123" s="166"/>
    </row>
    <row r="124" spans="1:9" s="173" customFormat="1" ht="27.75" customHeight="1">
      <c r="A124" s="179"/>
      <c r="B124" s="169" t="s">
        <v>481</v>
      </c>
      <c r="C124" s="170" t="s">
        <v>1162</v>
      </c>
      <c r="D124" s="171" t="s">
        <v>1118</v>
      </c>
      <c r="E124" s="123">
        <v>40</v>
      </c>
      <c r="F124" s="123">
        <v>38</v>
      </c>
      <c r="G124" s="123">
        <v>67</v>
      </c>
      <c r="H124" s="69">
        <v>70</v>
      </c>
      <c r="I124" s="69">
        <v>80</v>
      </c>
    </row>
    <row r="125" spans="1:9" s="173" customFormat="1" ht="7.5" customHeight="1" thickBot="1">
      <c r="A125" s="189"/>
      <c r="B125" s="180"/>
      <c r="C125" s="181"/>
      <c r="D125" s="182"/>
      <c r="E125" s="221"/>
      <c r="F125" s="221"/>
      <c r="G125" s="221"/>
      <c r="H125" s="184"/>
      <c r="I125" s="184"/>
    </row>
    <row r="126" spans="1:9" s="173" customFormat="1" ht="7.5" customHeight="1" thickTop="1">
      <c r="A126" s="179"/>
      <c r="B126" s="161"/>
      <c r="C126" s="205"/>
      <c r="D126" s="201"/>
      <c r="E126" s="227"/>
      <c r="F126" s="227"/>
      <c r="G126" s="227"/>
      <c r="H126" s="166"/>
      <c r="I126" s="166"/>
    </row>
    <row r="127" spans="1:9" s="173" customFormat="1" ht="27.75" customHeight="1">
      <c r="A127" s="179"/>
      <c r="B127" s="169" t="s">
        <v>482</v>
      </c>
      <c r="C127" s="170" t="s">
        <v>1163</v>
      </c>
      <c r="D127" s="171"/>
      <c r="E127" s="463" t="s">
        <v>263</v>
      </c>
      <c r="F127" s="464"/>
      <c r="G127" s="465"/>
      <c r="H127" s="172"/>
      <c r="I127" s="172"/>
    </row>
    <row r="128" spans="1:9" s="173" customFormat="1" ht="7.5" customHeight="1" thickBot="1">
      <c r="A128" s="189"/>
      <c r="B128" s="180"/>
      <c r="C128" s="181"/>
      <c r="D128" s="182"/>
      <c r="E128" s="183"/>
      <c r="F128" s="183"/>
      <c r="G128" s="183"/>
      <c r="H128" s="184"/>
      <c r="I128" s="184"/>
    </row>
    <row r="129" spans="1:9" s="173" customFormat="1" ht="1.5" customHeight="1" hidden="1" thickBot="1">
      <c r="A129" s="179"/>
      <c r="B129" s="161"/>
      <c r="C129" s="213"/>
      <c r="D129" s="182"/>
      <c r="E129" s="183"/>
      <c r="F129" s="183"/>
      <c r="G129" s="183"/>
      <c r="H129" s="184"/>
      <c r="I129" s="184"/>
    </row>
    <row r="130" spans="1:9" s="154" customFormat="1" ht="31.5" customHeight="1" thickBot="1" thickTop="1">
      <c r="A130" s="148" t="s">
        <v>685</v>
      </c>
      <c r="B130" s="149"/>
      <c r="C130" s="150"/>
      <c r="D130" s="151" t="s">
        <v>402</v>
      </c>
      <c r="E130" s="152"/>
      <c r="F130" s="153"/>
      <c r="G130" s="152"/>
      <c r="H130" s="452" t="s">
        <v>914</v>
      </c>
      <c r="I130" s="453"/>
    </row>
    <row r="131" spans="1:9" s="195" customFormat="1" ht="19.5" customHeight="1" thickBot="1" thickTop="1">
      <c r="A131" s="193">
        <v>3.5</v>
      </c>
      <c r="B131" s="156" t="s">
        <v>572</v>
      </c>
      <c r="C131" s="157"/>
      <c r="D131" s="158" t="s">
        <v>261</v>
      </c>
      <c r="E131" s="158">
        <v>2000</v>
      </c>
      <c r="F131" s="158">
        <v>2001</v>
      </c>
      <c r="G131" s="393">
        <v>2002</v>
      </c>
      <c r="H131" s="158">
        <v>2005</v>
      </c>
      <c r="I131" s="158">
        <v>2010</v>
      </c>
    </row>
    <row r="132" spans="1:10" s="154" customFormat="1" ht="7.5" customHeight="1" thickTop="1">
      <c r="A132" s="160"/>
      <c r="B132" s="161"/>
      <c r="C132" s="133"/>
      <c r="D132" s="162"/>
      <c r="E132" s="164"/>
      <c r="F132" s="164"/>
      <c r="G132" s="165"/>
      <c r="H132" s="166"/>
      <c r="I132" s="167"/>
      <c r="J132" s="168"/>
    </row>
    <row r="133" spans="1:9" s="168" customFormat="1" ht="15" customHeight="1">
      <c r="A133" s="160"/>
      <c r="B133" s="169" t="s">
        <v>483</v>
      </c>
      <c r="C133" s="170" t="s">
        <v>1164</v>
      </c>
      <c r="D133" s="228"/>
      <c r="E133" s="229"/>
      <c r="F133" s="229"/>
      <c r="G133" s="229"/>
      <c r="H133" s="230"/>
      <c r="I133" s="230"/>
    </row>
    <row r="134" spans="1:9" ht="13.5" customHeight="1">
      <c r="A134" s="203"/>
      <c r="B134" s="204"/>
      <c r="C134" s="205" t="s">
        <v>715</v>
      </c>
      <c r="D134" s="122">
        <v>991</v>
      </c>
      <c r="E134" s="409">
        <v>977</v>
      </c>
      <c r="F134" s="409">
        <v>968</v>
      </c>
      <c r="G134" s="409">
        <v>963</v>
      </c>
      <c r="H134" s="302">
        <v>1000</v>
      </c>
      <c r="I134" s="302">
        <v>1050</v>
      </c>
    </row>
    <row r="135" spans="1:9" ht="13.5" customHeight="1">
      <c r="A135" s="203"/>
      <c r="B135" s="204"/>
      <c r="C135" s="205" t="s">
        <v>266</v>
      </c>
      <c r="D135" s="62">
        <v>59595</v>
      </c>
      <c r="E135" s="63">
        <v>6388</v>
      </c>
      <c r="F135" s="63">
        <v>6507</v>
      </c>
      <c r="G135" s="63">
        <v>7242</v>
      </c>
      <c r="H135" s="65">
        <v>7300</v>
      </c>
      <c r="I135" s="65">
        <v>7500</v>
      </c>
    </row>
    <row r="136" spans="1:9" ht="25.5" customHeight="1">
      <c r="A136" s="203"/>
      <c r="B136" s="204"/>
      <c r="C136" s="175" t="s">
        <v>267</v>
      </c>
      <c r="D136" s="50">
        <v>0.432</v>
      </c>
      <c r="E136" s="51">
        <v>0.504</v>
      </c>
      <c r="F136" s="51">
        <v>0.504</v>
      </c>
      <c r="G136" s="51">
        <v>0.502</v>
      </c>
      <c r="H136" s="61">
        <v>0.51</v>
      </c>
      <c r="I136" s="61">
        <v>0.55</v>
      </c>
    </row>
    <row r="137" spans="1:9" ht="7.5" customHeight="1" thickBot="1">
      <c r="A137" s="189"/>
      <c r="B137" s="180"/>
      <c r="C137" s="181"/>
      <c r="D137" s="182"/>
      <c r="E137" s="183"/>
      <c r="F137" s="183"/>
      <c r="G137" s="183"/>
      <c r="H137" s="184"/>
      <c r="I137" s="184"/>
    </row>
    <row r="138" spans="1:9" ht="7.5" customHeight="1" thickTop="1">
      <c r="A138" s="203"/>
      <c r="B138" s="204"/>
      <c r="C138" s="205"/>
      <c r="D138" s="232"/>
      <c r="E138" s="215"/>
      <c r="F138" s="215"/>
      <c r="G138" s="215"/>
      <c r="H138" s="216"/>
      <c r="I138" s="216"/>
    </row>
    <row r="139" spans="1:9" ht="15" customHeight="1">
      <c r="A139" s="203"/>
      <c r="B139" s="169" t="s">
        <v>484</v>
      </c>
      <c r="C139" s="170" t="s">
        <v>702</v>
      </c>
      <c r="D139" s="232"/>
      <c r="E139" s="215"/>
      <c r="F139" s="215"/>
      <c r="G139" s="215"/>
      <c r="H139" s="216"/>
      <c r="I139" s="216"/>
    </row>
    <row r="140" spans="1:9" ht="13.5" customHeight="1">
      <c r="A140" s="203"/>
      <c r="B140" s="204"/>
      <c r="C140" s="205" t="s">
        <v>716</v>
      </c>
      <c r="D140" s="120">
        <v>20.2</v>
      </c>
      <c r="E140" s="121">
        <v>20</v>
      </c>
      <c r="F140" s="121">
        <v>19.7</v>
      </c>
      <c r="G140" s="121">
        <v>19.6</v>
      </c>
      <c r="H140" s="414">
        <v>22</v>
      </c>
      <c r="I140" s="414">
        <v>23</v>
      </c>
    </row>
    <row r="141" spans="1:9" ht="13.5" customHeight="1">
      <c r="A141" s="203"/>
      <c r="B141" s="204"/>
      <c r="C141" s="205" t="s">
        <v>268</v>
      </c>
      <c r="D141" s="62">
        <v>41070</v>
      </c>
      <c r="E141" s="63">
        <v>3706</v>
      </c>
      <c r="F141" s="63">
        <v>3806</v>
      </c>
      <c r="G141" s="63">
        <v>4192</v>
      </c>
      <c r="H141" s="65">
        <v>4500</v>
      </c>
      <c r="I141" s="65">
        <v>5000</v>
      </c>
    </row>
    <row r="142" spans="1:9" ht="25.5" customHeight="1">
      <c r="A142" s="160"/>
      <c r="C142" s="175" t="s">
        <v>269</v>
      </c>
      <c r="D142" s="50">
        <v>0.298</v>
      </c>
      <c r="E142" s="51">
        <v>0.292</v>
      </c>
      <c r="F142" s="51">
        <v>0.295</v>
      </c>
      <c r="G142" s="51">
        <v>0.291</v>
      </c>
      <c r="H142" s="61">
        <v>0.35</v>
      </c>
      <c r="I142" s="61">
        <v>0.4</v>
      </c>
    </row>
    <row r="143" spans="1:9" ht="7.5" customHeight="1">
      <c r="A143" s="179"/>
      <c r="B143" s="161"/>
      <c r="C143" s="213"/>
      <c r="D143" s="162"/>
      <c r="E143" s="202"/>
      <c r="F143" s="202"/>
      <c r="G143" s="202"/>
      <c r="H143" s="166"/>
      <c r="I143" s="166"/>
    </row>
    <row r="144" spans="1:9" s="405" customFormat="1" ht="19.5" customHeight="1" thickBot="1">
      <c r="A144" s="193">
        <v>3.5</v>
      </c>
      <c r="B144" s="403" t="s">
        <v>572</v>
      </c>
      <c r="C144" s="404"/>
      <c r="D144" s="158" t="s">
        <v>611</v>
      </c>
      <c r="E144" s="158">
        <v>1998</v>
      </c>
      <c r="F144" s="158">
        <v>1999</v>
      </c>
      <c r="G144" s="393">
        <v>2000</v>
      </c>
      <c r="H144" s="158">
        <v>2005</v>
      </c>
      <c r="I144" s="158">
        <v>2010</v>
      </c>
    </row>
    <row r="145" spans="1:9" ht="7.5" customHeight="1" thickTop="1">
      <c r="A145" s="160"/>
      <c r="C145" s="175"/>
      <c r="D145" s="171"/>
      <c r="E145" s="185"/>
      <c r="F145" s="185"/>
      <c r="G145" s="185"/>
      <c r="H145" s="172"/>
      <c r="I145" s="172"/>
    </row>
    <row r="146" spans="1:9" ht="18.75" customHeight="1">
      <c r="A146" s="160"/>
      <c r="B146" s="169" t="s">
        <v>485</v>
      </c>
      <c r="C146" s="170" t="s">
        <v>433</v>
      </c>
      <c r="D146" s="171"/>
      <c r="E146" s="211"/>
      <c r="F146" s="211"/>
      <c r="G146" s="211"/>
      <c r="H146" s="172"/>
      <c r="I146" s="172"/>
    </row>
    <row r="147" spans="1:9" ht="25.5" customHeight="1">
      <c r="A147" s="203"/>
      <c r="B147" s="204"/>
      <c r="C147" s="175" t="s">
        <v>53</v>
      </c>
      <c r="D147" s="72" t="s">
        <v>265</v>
      </c>
      <c r="E147" s="63">
        <v>3602</v>
      </c>
      <c r="F147" s="63">
        <v>4333</v>
      </c>
      <c r="G147" s="63">
        <v>4730</v>
      </c>
      <c r="H147" s="65">
        <v>5000</v>
      </c>
      <c r="I147" s="65">
        <v>6000</v>
      </c>
    </row>
    <row r="148" spans="1:9" ht="25.5" customHeight="1">
      <c r="A148" s="203"/>
      <c r="B148" s="204"/>
      <c r="C148" s="175" t="s">
        <v>54</v>
      </c>
      <c r="D148" s="22"/>
      <c r="E148" s="51"/>
      <c r="F148" s="68"/>
      <c r="G148" s="68"/>
      <c r="H148" s="302"/>
      <c r="I148" s="302"/>
    </row>
    <row r="149" spans="1:9" ht="13.5" customHeight="1">
      <c r="A149" s="203"/>
      <c r="B149" s="204"/>
      <c r="C149" s="205" t="s">
        <v>55</v>
      </c>
      <c r="D149" s="50">
        <v>0.707</v>
      </c>
      <c r="E149" s="51">
        <v>0.687</v>
      </c>
      <c r="F149" s="51">
        <v>0.698</v>
      </c>
      <c r="G149" s="51">
        <v>0.712</v>
      </c>
      <c r="H149" s="25">
        <v>0.72</v>
      </c>
      <c r="I149" s="25">
        <v>0.75</v>
      </c>
    </row>
    <row r="150" spans="1:9" ht="13.5" customHeight="1">
      <c r="A150" s="203"/>
      <c r="B150" s="204"/>
      <c r="C150" s="205" t="s">
        <v>56</v>
      </c>
      <c r="D150" s="50">
        <v>0.808</v>
      </c>
      <c r="E150" s="51">
        <v>0.767</v>
      </c>
      <c r="F150" s="51">
        <v>0.769</v>
      </c>
      <c r="G150" s="51">
        <v>0.797</v>
      </c>
      <c r="H150" s="25">
        <v>0.8</v>
      </c>
      <c r="I150" s="25">
        <v>0.85</v>
      </c>
    </row>
    <row r="151" spans="1:9" ht="13.5" customHeight="1">
      <c r="A151" s="203"/>
      <c r="B151" s="204"/>
      <c r="C151" s="205" t="s">
        <v>57</v>
      </c>
      <c r="D151" s="50">
        <v>0.757</v>
      </c>
      <c r="E151" s="51">
        <v>0.744</v>
      </c>
      <c r="F151" s="51">
        <v>0.749</v>
      </c>
      <c r="G151" s="51">
        <v>0.746</v>
      </c>
      <c r="H151" s="25">
        <v>0.78</v>
      </c>
      <c r="I151" s="25">
        <v>0.83</v>
      </c>
    </row>
    <row r="152" spans="1:9" ht="13.5" customHeight="1">
      <c r="A152" s="203"/>
      <c r="B152" s="204"/>
      <c r="C152" s="205" t="s">
        <v>58</v>
      </c>
      <c r="D152" s="50">
        <v>0.63</v>
      </c>
      <c r="E152" s="51">
        <v>0.62</v>
      </c>
      <c r="F152" s="51">
        <v>0.63</v>
      </c>
      <c r="G152" s="51">
        <v>0.635</v>
      </c>
      <c r="H152" s="25">
        <v>0.66</v>
      </c>
      <c r="I152" s="25">
        <v>0.7</v>
      </c>
    </row>
    <row r="153" spans="1:9" ht="7.5" customHeight="1" thickBot="1">
      <c r="A153" s="189"/>
      <c r="B153" s="234"/>
      <c r="C153" s="235"/>
      <c r="D153" s="236"/>
      <c r="E153" s="237"/>
      <c r="F153" s="237"/>
      <c r="G153" s="237"/>
      <c r="H153" s="238"/>
      <c r="I153" s="238"/>
    </row>
    <row r="154" ht="13.5" thickTop="1"/>
    <row r="155" spans="1:9" ht="19.5" customHeight="1" thickBot="1">
      <c r="A155" s="155">
        <v>3.6</v>
      </c>
      <c r="B155" s="156" t="s">
        <v>59</v>
      </c>
      <c r="C155" s="157"/>
      <c r="D155" s="158">
        <v>1998</v>
      </c>
      <c r="E155" s="158">
        <v>1999</v>
      </c>
      <c r="F155" s="158">
        <v>2000</v>
      </c>
      <c r="G155" s="393">
        <v>2001</v>
      </c>
      <c r="H155" s="158">
        <v>2005</v>
      </c>
      <c r="I155" s="158">
        <v>2010</v>
      </c>
    </row>
    <row r="156" spans="1:10" s="154" customFormat="1" ht="7.5" customHeight="1" thickTop="1">
      <c r="A156" s="160"/>
      <c r="B156" s="161"/>
      <c r="C156" s="133"/>
      <c r="D156" s="163"/>
      <c r="E156" s="163"/>
      <c r="F156" s="164"/>
      <c r="G156" s="165"/>
      <c r="H156" s="166"/>
      <c r="I156" s="167"/>
      <c r="J156" s="168"/>
    </row>
    <row r="157" spans="1:9" ht="27.75" customHeight="1">
      <c r="A157" s="203"/>
      <c r="B157" s="169" t="s">
        <v>317</v>
      </c>
      <c r="C157" s="170" t="s">
        <v>573</v>
      </c>
      <c r="D157" s="185"/>
      <c r="E157" s="185"/>
      <c r="F157" s="185"/>
      <c r="G157" s="185"/>
      <c r="H157" s="216"/>
      <c r="I157" s="216"/>
    </row>
    <row r="158" spans="1:9" ht="13.5" customHeight="1">
      <c r="A158" s="203"/>
      <c r="B158" s="204"/>
      <c r="C158" s="205" t="s">
        <v>61</v>
      </c>
      <c r="D158" s="211">
        <v>0.83</v>
      </c>
      <c r="E158" s="24">
        <v>0.83</v>
      </c>
      <c r="F158" s="24">
        <v>0.83</v>
      </c>
      <c r="G158" s="412">
        <v>0.81</v>
      </c>
      <c r="H158" s="172">
        <v>0.85</v>
      </c>
      <c r="I158" s="172">
        <v>0.88</v>
      </c>
    </row>
    <row r="159" spans="1:9" ht="27" customHeight="1">
      <c r="A159" s="203"/>
      <c r="B159" s="204"/>
      <c r="C159" s="205" t="s">
        <v>62</v>
      </c>
      <c r="D159" s="211">
        <v>0.84</v>
      </c>
      <c r="E159" s="24">
        <v>0.86</v>
      </c>
      <c r="F159" s="24">
        <v>0.88</v>
      </c>
      <c r="G159" s="412">
        <v>0.87</v>
      </c>
      <c r="H159" s="172">
        <v>0.9</v>
      </c>
      <c r="I159" s="172">
        <v>0.92</v>
      </c>
    </row>
    <row r="160" spans="1:9" s="173" customFormat="1" ht="7.5" customHeight="1" thickBot="1">
      <c r="A160" s="189"/>
      <c r="B160" s="180"/>
      <c r="C160" s="198"/>
      <c r="D160" s="183"/>
      <c r="E160" s="183"/>
      <c r="F160" s="183"/>
      <c r="G160" s="183"/>
      <c r="H160" s="184"/>
      <c r="I160" s="184"/>
    </row>
    <row r="161" spans="1:9" s="154" customFormat="1" ht="31.5" customHeight="1" thickBot="1" thickTop="1">
      <c r="A161" s="148" t="s">
        <v>685</v>
      </c>
      <c r="B161" s="149"/>
      <c r="C161" s="150"/>
      <c r="D161" s="151" t="s">
        <v>402</v>
      </c>
      <c r="E161" s="152"/>
      <c r="F161" s="153"/>
      <c r="G161" s="152"/>
      <c r="H161" s="452" t="s">
        <v>914</v>
      </c>
      <c r="I161" s="453"/>
    </row>
    <row r="162" spans="1:9" s="195" customFormat="1" ht="19.5" customHeight="1" thickBot="1" thickTop="1">
      <c r="A162" s="155">
        <v>3.7</v>
      </c>
      <c r="B162" s="156" t="s">
        <v>855</v>
      </c>
      <c r="C162" s="157"/>
      <c r="D162" s="158">
        <v>1994</v>
      </c>
      <c r="E162" s="158">
        <v>1996</v>
      </c>
      <c r="F162" s="158">
        <v>1998</v>
      </c>
      <c r="G162" s="393">
        <v>2000</v>
      </c>
      <c r="H162" s="158">
        <v>2005</v>
      </c>
      <c r="I162" s="158">
        <v>2010</v>
      </c>
    </row>
    <row r="163" spans="1:10" s="154" customFormat="1" ht="7.5" customHeight="1" thickTop="1">
      <c r="A163" s="160"/>
      <c r="B163" s="161"/>
      <c r="C163" s="133"/>
      <c r="D163" s="164"/>
      <c r="E163" s="164"/>
      <c r="F163" s="165"/>
      <c r="G163" s="165"/>
      <c r="H163" s="166"/>
      <c r="I163" s="167"/>
      <c r="J163" s="168"/>
    </row>
    <row r="164" spans="1:9" s="168" customFormat="1" ht="40.5" customHeight="1">
      <c r="A164" s="160"/>
      <c r="B164" s="169" t="s">
        <v>323</v>
      </c>
      <c r="C164" s="170" t="s">
        <v>574</v>
      </c>
      <c r="D164" s="211"/>
      <c r="E164" s="211"/>
      <c r="F164" s="211"/>
      <c r="G164" s="211"/>
      <c r="H164" s="172"/>
      <c r="I164" s="172"/>
    </row>
    <row r="165" spans="1:9" ht="13.5" customHeight="1">
      <c r="A165" s="203"/>
      <c r="B165" s="204"/>
      <c r="C165" s="205" t="s">
        <v>318</v>
      </c>
      <c r="D165" s="240">
        <v>39283</v>
      </c>
      <c r="E165" s="419">
        <v>39825</v>
      </c>
      <c r="F165" s="419">
        <v>39375</v>
      </c>
      <c r="G165" s="419">
        <v>42722</v>
      </c>
      <c r="H165" s="420">
        <v>42000</v>
      </c>
      <c r="I165" s="420">
        <v>55000</v>
      </c>
    </row>
    <row r="166" spans="1:9" ht="13.5" customHeight="1">
      <c r="A166" s="203"/>
      <c r="B166" s="204"/>
      <c r="C166" s="205" t="s">
        <v>319</v>
      </c>
      <c r="D166" s="240">
        <v>12299</v>
      </c>
      <c r="E166" s="419">
        <v>11995</v>
      </c>
      <c r="F166" s="419">
        <v>10472</v>
      </c>
      <c r="G166" s="419">
        <v>6368</v>
      </c>
      <c r="H166" s="420">
        <v>20000</v>
      </c>
      <c r="I166" s="420">
        <v>35000</v>
      </c>
    </row>
    <row r="167" spans="1:9" s="173" customFormat="1" ht="7.5" customHeight="1" thickBot="1">
      <c r="A167" s="189"/>
      <c r="B167" s="180"/>
      <c r="C167" s="181"/>
      <c r="D167" s="183"/>
      <c r="E167" s="417"/>
      <c r="F167" s="417"/>
      <c r="G167" s="417"/>
      <c r="H167" s="421"/>
      <c r="I167" s="421"/>
    </row>
    <row r="168" spans="1:9" s="173" customFormat="1" ht="7.5" customHeight="1" thickTop="1">
      <c r="A168" s="179"/>
      <c r="B168" s="161"/>
      <c r="C168" s="213"/>
      <c r="D168" s="202"/>
      <c r="E168" s="83"/>
      <c r="F168" s="83"/>
      <c r="G168" s="83"/>
      <c r="H168" s="69"/>
      <c r="I168" s="69"/>
    </row>
    <row r="169" spans="1:9" s="168" customFormat="1" ht="54" customHeight="1">
      <c r="A169" s="160"/>
      <c r="B169" s="169" t="s">
        <v>326</v>
      </c>
      <c r="C169" s="170" t="s">
        <v>575</v>
      </c>
      <c r="D169" s="211"/>
      <c r="E169" s="24"/>
      <c r="F169" s="24"/>
      <c r="G169" s="24"/>
      <c r="H169" s="25"/>
      <c r="I169" s="25"/>
    </row>
    <row r="170" spans="1:9" ht="13.5" customHeight="1">
      <c r="A170" s="203"/>
      <c r="B170" s="204"/>
      <c r="C170" s="205" t="s">
        <v>320</v>
      </c>
      <c r="D170" s="231">
        <v>0.884</v>
      </c>
      <c r="E170" s="415">
        <v>0.863</v>
      </c>
      <c r="F170" s="415">
        <v>0.891</v>
      </c>
      <c r="G170" s="415">
        <v>0.861</v>
      </c>
      <c r="H170" s="418">
        <v>0.88</v>
      </c>
      <c r="I170" s="418">
        <v>0.9</v>
      </c>
    </row>
    <row r="171" spans="1:9" ht="13.5" customHeight="1">
      <c r="A171" s="203"/>
      <c r="B171" s="204"/>
      <c r="C171" s="205" t="s">
        <v>321</v>
      </c>
      <c r="D171" s="231">
        <v>0.722</v>
      </c>
      <c r="E171" s="415">
        <v>0.783</v>
      </c>
      <c r="F171" s="415">
        <v>0.816</v>
      </c>
      <c r="G171" s="415">
        <v>0.816</v>
      </c>
      <c r="H171" s="418"/>
      <c r="I171" s="418"/>
    </row>
    <row r="172" spans="1:9" s="173" customFormat="1" ht="7.5" customHeight="1" thickBot="1">
      <c r="A172" s="189"/>
      <c r="B172" s="180"/>
      <c r="C172" s="181"/>
      <c r="D172" s="183"/>
      <c r="E172" s="417"/>
      <c r="F172" s="417"/>
      <c r="G172" s="417"/>
      <c r="H172" s="421"/>
      <c r="I172" s="421"/>
    </row>
    <row r="173" spans="1:9" s="173" customFormat="1" ht="7.5" customHeight="1" thickTop="1">
      <c r="A173" s="179"/>
      <c r="B173" s="161"/>
      <c r="C173" s="213"/>
      <c r="D173" s="202"/>
      <c r="E173" s="83"/>
      <c r="F173" s="83"/>
      <c r="G173" s="83"/>
      <c r="H173" s="69"/>
      <c r="I173" s="69"/>
    </row>
    <row r="174" spans="1:9" s="168" customFormat="1" ht="54" customHeight="1">
      <c r="A174" s="160"/>
      <c r="B174" s="169" t="s">
        <v>1233</v>
      </c>
      <c r="C174" s="170" t="s">
        <v>576</v>
      </c>
      <c r="D174" s="211"/>
      <c r="E174" s="24"/>
      <c r="F174" s="24"/>
      <c r="G174" s="24"/>
      <c r="H174" s="25"/>
      <c r="I174" s="25"/>
    </row>
    <row r="175" spans="1:9" ht="13.5" customHeight="1">
      <c r="A175" s="203"/>
      <c r="B175" s="204"/>
      <c r="C175" s="205" t="s">
        <v>320</v>
      </c>
      <c r="D175" s="231">
        <v>0.748</v>
      </c>
      <c r="E175" s="415">
        <v>0.774</v>
      </c>
      <c r="F175" s="415">
        <v>0.783</v>
      </c>
      <c r="G175" s="415">
        <v>0.784</v>
      </c>
      <c r="H175" s="418">
        <v>0.8</v>
      </c>
      <c r="I175" s="418">
        <v>0.82</v>
      </c>
    </row>
    <row r="176" spans="1:9" ht="13.5" customHeight="1">
      <c r="A176" s="203"/>
      <c r="B176" s="204"/>
      <c r="C176" s="205" t="s">
        <v>321</v>
      </c>
      <c r="D176" s="231">
        <v>0.679</v>
      </c>
      <c r="E176" s="415">
        <v>0.704</v>
      </c>
      <c r="F176" s="415">
        <v>0.722</v>
      </c>
      <c r="G176" s="415">
        <v>0.723</v>
      </c>
      <c r="H176" s="418"/>
      <c r="I176" s="418"/>
    </row>
    <row r="177" spans="1:9" s="173" customFormat="1" ht="7.5" customHeight="1" thickBot="1">
      <c r="A177" s="189"/>
      <c r="B177" s="180"/>
      <c r="C177" s="181"/>
      <c r="D177" s="183"/>
      <c r="E177" s="417"/>
      <c r="F177" s="417"/>
      <c r="G177" s="417"/>
      <c r="H177" s="421"/>
      <c r="I177" s="421"/>
    </row>
    <row r="178" spans="4:9" ht="7.5" customHeight="1" thickTop="1">
      <c r="D178" s="211"/>
      <c r="E178" s="24"/>
      <c r="F178" s="24"/>
      <c r="G178" s="24"/>
      <c r="H178" s="418"/>
      <c r="I178" s="418"/>
    </row>
    <row r="179" spans="1:9" s="168" customFormat="1" ht="40.5" customHeight="1">
      <c r="A179" s="160"/>
      <c r="B179" s="169" t="s">
        <v>1234</v>
      </c>
      <c r="C179" s="170" t="s">
        <v>577</v>
      </c>
      <c r="D179" s="211"/>
      <c r="E179" s="24"/>
      <c r="F179" s="24"/>
      <c r="G179" s="24"/>
      <c r="H179" s="25"/>
      <c r="I179" s="25"/>
    </row>
    <row r="180" spans="1:9" ht="13.5" customHeight="1">
      <c r="A180" s="203"/>
      <c r="B180" s="204"/>
      <c r="C180" s="205" t="s">
        <v>320</v>
      </c>
      <c r="D180" s="231">
        <v>0.925</v>
      </c>
      <c r="E180" s="415">
        <v>0.849</v>
      </c>
      <c r="F180" s="415">
        <v>0.777</v>
      </c>
      <c r="G180" s="415">
        <v>0.801</v>
      </c>
      <c r="H180" s="418">
        <v>0.9</v>
      </c>
      <c r="I180" s="418">
        <v>0.9</v>
      </c>
    </row>
    <row r="181" spans="1:9" ht="13.5" customHeight="1">
      <c r="A181" s="203"/>
      <c r="B181" s="204"/>
      <c r="C181" s="205" t="s">
        <v>321</v>
      </c>
      <c r="D181" s="231">
        <v>0.87</v>
      </c>
      <c r="E181" s="415">
        <v>0.865</v>
      </c>
      <c r="F181" s="415">
        <v>0.834</v>
      </c>
      <c r="G181" s="415">
        <v>0.834</v>
      </c>
      <c r="H181" s="418"/>
      <c r="I181" s="418"/>
    </row>
    <row r="182" spans="1:9" s="173" customFormat="1" ht="7.5" customHeight="1" thickBot="1">
      <c r="A182" s="189"/>
      <c r="B182" s="180"/>
      <c r="C182" s="181"/>
      <c r="D182" s="183"/>
      <c r="E182" s="417"/>
      <c r="F182" s="417"/>
      <c r="G182" s="417"/>
      <c r="H182" s="421"/>
      <c r="I182" s="421"/>
    </row>
    <row r="183" spans="1:9" s="173" customFormat="1" ht="7.5" customHeight="1" thickTop="1">
      <c r="A183" s="179"/>
      <c r="B183" s="161"/>
      <c r="C183" s="213"/>
      <c r="D183" s="202"/>
      <c r="E183" s="83"/>
      <c r="F183" s="83"/>
      <c r="G183" s="83"/>
      <c r="H183" s="69"/>
      <c r="I183" s="69"/>
    </row>
    <row r="184" spans="1:9" s="168" customFormat="1" ht="40.5" customHeight="1">
      <c r="A184" s="160"/>
      <c r="B184" s="169" t="s">
        <v>1235</v>
      </c>
      <c r="C184" s="170" t="s">
        <v>578</v>
      </c>
      <c r="D184" s="211"/>
      <c r="E184" s="24"/>
      <c r="F184" s="24"/>
      <c r="G184" s="24"/>
      <c r="H184" s="25"/>
      <c r="I184" s="25"/>
    </row>
    <row r="185" spans="1:9" ht="13.5" customHeight="1">
      <c r="A185" s="203"/>
      <c r="B185" s="204"/>
      <c r="C185" s="205" t="s">
        <v>320</v>
      </c>
      <c r="D185" s="231">
        <v>0.85</v>
      </c>
      <c r="E185" s="415">
        <v>0.874</v>
      </c>
      <c r="F185" s="415">
        <v>0.838</v>
      </c>
      <c r="G185" s="415">
        <v>0.969</v>
      </c>
      <c r="H185" s="418">
        <v>0.9</v>
      </c>
      <c r="I185" s="418">
        <v>0.9</v>
      </c>
    </row>
    <row r="186" spans="1:9" ht="13.5" customHeight="1">
      <c r="A186" s="203"/>
      <c r="B186" s="204"/>
      <c r="C186" s="205" t="s">
        <v>321</v>
      </c>
      <c r="D186" s="231">
        <v>0.831</v>
      </c>
      <c r="E186" s="415">
        <v>0.832</v>
      </c>
      <c r="F186" s="415">
        <v>0.787</v>
      </c>
      <c r="G186" s="415">
        <v>0.9031</v>
      </c>
      <c r="H186" s="418"/>
      <c r="I186" s="418"/>
    </row>
    <row r="187" spans="1:9" s="173" customFormat="1" ht="7.5" customHeight="1" thickBot="1">
      <c r="A187" s="189"/>
      <c r="B187" s="180"/>
      <c r="C187" s="198"/>
      <c r="D187" s="183"/>
      <c r="E187" s="183"/>
      <c r="F187" s="242"/>
      <c r="G187" s="242"/>
      <c r="H187" s="184"/>
      <c r="I187" s="184"/>
    </row>
    <row r="188" spans="1:9" s="154" customFormat="1" ht="31.5" customHeight="1" thickBot="1" thickTop="1">
      <c r="A188" s="148" t="s">
        <v>685</v>
      </c>
      <c r="B188" s="149"/>
      <c r="C188" s="150"/>
      <c r="D188" s="151" t="s">
        <v>402</v>
      </c>
      <c r="E188" s="152"/>
      <c r="F188" s="153"/>
      <c r="G188" s="152"/>
      <c r="H188" s="452" t="s">
        <v>914</v>
      </c>
      <c r="I188" s="453"/>
    </row>
    <row r="189" spans="1:9" s="195" customFormat="1" ht="19.5" customHeight="1" thickBot="1" thickTop="1">
      <c r="A189" s="155">
        <v>3.8</v>
      </c>
      <c r="B189" s="156" t="s">
        <v>322</v>
      </c>
      <c r="C189" s="157"/>
      <c r="D189" s="158" t="s">
        <v>363</v>
      </c>
      <c r="E189" s="158">
        <v>1990</v>
      </c>
      <c r="F189" s="158">
        <v>1992</v>
      </c>
      <c r="G189" s="393">
        <v>1994</v>
      </c>
      <c r="H189" s="158">
        <v>2005</v>
      </c>
      <c r="I189" s="158">
        <v>2010</v>
      </c>
    </row>
    <row r="190" spans="1:10" s="154" customFormat="1" ht="7.5" customHeight="1" thickTop="1">
      <c r="A190" s="160"/>
      <c r="B190" s="161"/>
      <c r="C190" s="133"/>
      <c r="D190" s="162"/>
      <c r="E190" s="163"/>
      <c r="F190" s="164"/>
      <c r="G190" s="165"/>
      <c r="H190" s="166"/>
      <c r="I190" s="167"/>
      <c r="J190" s="168"/>
    </row>
    <row r="191" spans="1:11" s="168" customFormat="1" ht="40.5" customHeight="1">
      <c r="A191" s="160"/>
      <c r="B191" s="169" t="s">
        <v>327</v>
      </c>
      <c r="C191" s="170" t="s">
        <v>579</v>
      </c>
      <c r="D191" s="171"/>
      <c r="E191" s="211"/>
      <c r="F191" s="211"/>
      <c r="G191" s="211"/>
      <c r="H191" s="172"/>
      <c r="I191" s="172"/>
      <c r="K191" s="133"/>
    </row>
    <row r="192" spans="1:9" ht="12.75" customHeight="1">
      <c r="A192" s="203"/>
      <c r="B192" s="204"/>
      <c r="C192" s="205" t="s">
        <v>324</v>
      </c>
      <c r="D192" s="247">
        <v>0.53</v>
      </c>
      <c r="E192" s="248" t="s">
        <v>1118</v>
      </c>
      <c r="F192" s="248" t="s">
        <v>1118</v>
      </c>
      <c r="G192" s="248" t="s">
        <v>1118</v>
      </c>
      <c r="H192" s="246"/>
      <c r="I192" s="246"/>
    </row>
    <row r="193" spans="1:9" ht="12.75" customHeight="1">
      <c r="A193" s="203"/>
      <c r="B193" s="204"/>
      <c r="C193" s="205" t="s">
        <v>325</v>
      </c>
      <c r="D193" s="239" t="s">
        <v>1118</v>
      </c>
      <c r="E193" s="248" t="s">
        <v>1118</v>
      </c>
      <c r="F193" s="248" t="s">
        <v>1118</v>
      </c>
      <c r="G193" s="248" t="s">
        <v>1118</v>
      </c>
      <c r="H193" s="246"/>
      <c r="I193" s="246"/>
    </row>
    <row r="194" spans="1:9" s="173" customFormat="1" ht="7.5" customHeight="1" thickBot="1">
      <c r="A194" s="189"/>
      <c r="B194" s="180"/>
      <c r="C194" s="181"/>
      <c r="D194" s="182"/>
      <c r="E194" s="183"/>
      <c r="F194" s="183"/>
      <c r="G194" s="183"/>
      <c r="H194" s="184"/>
      <c r="I194" s="184"/>
    </row>
    <row r="195" spans="1:9" s="173" customFormat="1" ht="7.5" customHeight="1" thickTop="1">
      <c r="A195" s="179"/>
      <c r="B195" s="161"/>
      <c r="C195" s="213"/>
      <c r="D195" s="201"/>
      <c r="E195" s="202"/>
      <c r="F195" s="202"/>
      <c r="G195" s="202"/>
      <c r="H195" s="166"/>
      <c r="I195" s="166"/>
    </row>
    <row r="196" spans="1:9" s="168" customFormat="1" ht="54.75" customHeight="1">
      <c r="A196" s="160"/>
      <c r="B196" s="169" t="s">
        <v>328</v>
      </c>
      <c r="C196" s="170" t="s">
        <v>1386</v>
      </c>
      <c r="D196" s="247">
        <v>0.56</v>
      </c>
      <c r="E196" s="248" t="s">
        <v>1118</v>
      </c>
      <c r="F196" s="248" t="s">
        <v>1118</v>
      </c>
      <c r="G196" s="248" t="s">
        <v>1118</v>
      </c>
      <c r="H196" s="172"/>
      <c r="I196" s="172"/>
    </row>
    <row r="197" spans="1:9" ht="7.5" customHeight="1" thickBot="1">
      <c r="A197" s="225"/>
      <c r="B197" s="225"/>
      <c r="C197" s="225"/>
      <c r="D197" s="249"/>
      <c r="E197" s="250"/>
      <c r="F197" s="250"/>
      <c r="G197" s="250"/>
      <c r="H197" s="251"/>
      <c r="I197" s="251"/>
    </row>
    <row r="198" ht="13.5" thickTop="1"/>
    <row r="199" spans="1:9" s="195" customFormat="1" ht="19.5" customHeight="1" thickBot="1">
      <c r="A199" s="155">
        <v>3.9</v>
      </c>
      <c r="B199" s="156" t="s">
        <v>588</v>
      </c>
      <c r="C199" s="157"/>
      <c r="D199" s="158" t="s">
        <v>404</v>
      </c>
      <c r="E199" s="158">
        <v>1997</v>
      </c>
      <c r="F199" s="158">
        <v>1999</v>
      </c>
      <c r="G199" s="393">
        <v>2002</v>
      </c>
      <c r="H199" s="158">
        <v>2005</v>
      </c>
      <c r="I199" s="158">
        <v>2010</v>
      </c>
    </row>
    <row r="200" spans="1:10" s="154" customFormat="1" ht="7.5" customHeight="1" thickTop="1">
      <c r="A200" s="160"/>
      <c r="B200" s="161"/>
      <c r="C200" s="133"/>
      <c r="D200" s="162"/>
      <c r="E200" s="163"/>
      <c r="F200" s="164"/>
      <c r="G200" s="165"/>
      <c r="H200" s="166"/>
      <c r="I200" s="167"/>
      <c r="J200" s="168"/>
    </row>
    <row r="201" spans="1:9" s="168" customFormat="1" ht="40.5" customHeight="1">
      <c r="A201" s="160"/>
      <c r="B201" s="169" t="s">
        <v>330</v>
      </c>
      <c r="C201" s="170" t="s">
        <v>918</v>
      </c>
      <c r="D201" s="247">
        <v>0.34</v>
      </c>
      <c r="E201" s="231">
        <v>0.425</v>
      </c>
      <c r="F201" s="231">
        <v>0.549</v>
      </c>
      <c r="G201" s="231">
        <v>0.607</v>
      </c>
      <c r="H201" s="253"/>
      <c r="I201" s="253"/>
    </row>
    <row r="202" spans="1:9" s="168" customFormat="1" ht="7.5" customHeight="1" thickBot="1">
      <c r="A202" s="189"/>
      <c r="B202" s="180"/>
      <c r="C202" s="181"/>
      <c r="D202" s="182"/>
      <c r="E202" s="237"/>
      <c r="F202" s="237"/>
      <c r="G202" s="422"/>
      <c r="H202" s="184"/>
      <c r="I202" s="184"/>
    </row>
    <row r="203" spans="1:9" s="168" customFormat="1" ht="7.5" customHeight="1" thickTop="1">
      <c r="A203" s="160"/>
      <c r="B203" s="169"/>
      <c r="C203" s="170"/>
      <c r="D203" s="247"/>
      <c r="E203" s="248"/>
      <c r="F203" s="231"/>
      <c r="G203" s="223"/>
      <c r="H203" s="253"/>
      <c r="I203" s="253"/>
    </row>
    <row r="204" spans="1:9" s="168" customFormat="1" ht="42" customHeight="1">
      <c r="A204" s="160"/>
      <c r="B204" s="169" t="s">
        <v>334</v>
      </c>
      <c r="C204" s="170" t="s">
        <v>919</v>
      </c>
      <c r="D204" s="239" t="s">
        <v>1118</v>
      </c>
      <c r="E204" s="231">
        <v>0.698</v>
      </c>
      <c r="F204" s="231">
        <v>0.837</v>
      </c>
      <c r="G204" s="231">
        <v>0.827</v>
      </c>
      <c r="H204" s="253"/>
      <c r="I204" s="253"/>
    </row>
    <row r="205" spans="1:9" s="168" customFormat="1" ht="7.5" customHeight="1">
      <c r="A205" s="179"/>
      <c r="B205" s="161"/>
      <c r="C205" s="213"/>
      <c r="D205" s="162"/>
      <c r="E205" s="202"/>
      <c r="F205" s="202"/>
      <c r="G205" s="227"/>
      <c r="H205" s="166"/>
      <c r="I205" s="166"/>
    </row>
    <row r="206" spans="1:9" s="405" customFormat="1" ht="19.5" customHeight="1" thickBot="1">
      <c r="A206" s="155">
        <v>3.9</v>
      </c>
      <c r="B206" s="156" t="s">
        <v>735</v>
      </c>
      <c r="C206" s="404"/>
      <c r="D206" s="158">
        <v>1997</v>
      </c>
      <c r="E206" s="158">
        <v>1998</v>
      </c>
      <c r="F206" s="158">
        <v>1999</v>
      </c>
      <c r="G206" s="393">
        <v>2000</v>
      </c>
      <c r="H206" s="158">
        <v>2005</v>
      </c>
      <c r="I206" s="158">
        <v>2010</v>
      </c>
    </row>
    <row r="207" spans="1:9" s="168" customFormat="1" ht="7.5" customHeight="1" thickTop="1">
      <c r="A207" s="160"/>
      <c r="B207" s="169"/>
      <c r="C207" s="170"/>
      <c r="D207" s="248"/>
      <c r="E207" s="248"/>
      <c r="F207" s="252"/>
      <c r="G207" s="254"/>
      <c r="H207" s="253"/>
      <c r="I207" s="253"/>
    </row>
    <row r="208" spans="1:9" s="168" customFormat="1" ht="40.5" customHeight="1">
      <c r="A208" s="160"/>
      <c r="B208" s="169" t="s">
        <v>335</v>
      </c>
      <c r="C208" s="170" t="s">
        <v>1387</v>
      </c>
      <c r="D208" s="252">
        <v>0.86</v>
      </c>
      <c r="E208" s="252">
        <v>0.83</v>
      </c>
      <c r="F208" s="252">
        <v>0.86</v>
      </c>
      <c r="G208" s="425" t="s">
        <v>768</v>
      </c>
      <c r="H208" s="253">
        <v>0.88</v>
      </c>
      <c r="I208" s="253">
        <v>0.9</v>
      </c>
    </row>
    <row r="209" spans="1:9" s="168" customFormat="1" ht="7.5" customHeight="1" thickBot="1">
      <c r="A209" s="189"/>
      <c r="B209" s="180"/>
      <c r="C209" s="181"/>
      <c r="D209" s="221"/>
      <c r="E209" s="221"/>
      <c r="F209" s="221"/>
      <c r="G209" s="221"/>
      <c r="H209" s="222"/>
      <c r="I209" s="222"/>
    </row>
    <row r="210" spans="1:9" s="168" customFormat="1" ht="7.5" customHeight="1" thickTop="1">
      <c r="A210" s="160"/>
      <c r="B210" s="169"/>
      <c r="C210" s="170"/>
      <c r="D210" s="255"/>
      <c r="E210" s="254"/>
      <c r="F210" s="254"/>
      <c r="G210" s="254"/>
      <c r="H210" s="256"/>
      <c r="I210" s="256"/>
    </row>
    <row r="211" spans="1:9" s="168" customFormat="1" ht="40.5" customHeight="1">
      <c r="A211" s="160"/>
      <c r="B211" s="169" t="s">
        <v>336</v>
      </c>
      <c r="C211" s="170" t="s">
        <v>1388</v>
      </c>
      <c r="D211" s="252">
        <v>0.62</v>
      </c>
      <c r="E211" s="252">
        <v>0.61</v>
      </c>
      <c r="F211" s="252">
        <v>0.62</v>
      </c>
      <c r="G211" s="252">
        <v>0.61</v>
      </c>
      <c r="H211" s="253">
        <v>0.66</v>
      </c>
      <c r="I211" s="253">
        <v>0.7</v>
      </c>
    </row>
    <row r="212" spans="1:9" s="168" customFormat="1" ht="7.5" customHeight="1" thickBot="1">
      <c r="A212" s="189"/>
      <c r="B212" s="180"/>
      <c r="C212" s="198"/>
      <c r="D212" s="221"/>
      <c r="E212" s="221"/>
      <c r="F212" s="221"/>
      <c r="G212" s="221"/>
      <c r="H212" s="184"/>
      <c r="I212" s="184"/>
    </row>
    <row r="213" spans="1:9" s="154" customFormat="1" ht="31.5" customHeight="1" thickBot="1" thickTop="1">
      <c r="A213" s="148" t="s">
        <v>685</v>
      </c>
      <c r="B213" s="149"/>
      <c r="C213" s="150"/>
      <c r="D213" s="151" t="s">
        <v>402</v>
      </c>
      <c r="E213" s="152"/>
      <c r="F213" s="153"/>
      <c r="G213" s="152"/>
      <c r="H213" s="452" t="s">
        <v>914</v>
      </c>
      <c r="I213" s="453"/>
    </row>
    <row r="214" spans="1:9" s="195" customFormat="1" ht="19.5" customHeight="1" thickBot="1" thickTop="1">
      <c r="A214" s="155">
        <v>3.9</v>
      </c>
      <c r="B214" s="156" t="s">
        <v>735</v>
      </c>
      <c r="C214" s="157"/>
      <c r="D214" s="158">
        <v>1997</v>
      </c>
      <c r="E214" s="158">
        <v>1998</v>
      </c>
      <c r="F214" s="158">
        <v>1999</v>
      </c>
      <c r="G214" s="393">
        <v>2000</v>
      </c>
      <c r="H214" s="158">
        <v>2005</v>
      </c>
      <c r="I214" s="158">
        <v>2010</v>
      </c>
    </row>
    <row r="215" spans="1:9" s="168" customFormat="1" ht="7.5" customHeight="1" thickTop="1">
      <c r="A215" s="160"/>
      <c r="B215" s="169"/>
      <c r="C215" s="170"/>
      <c r="D215" s="255"/>
      <c r="E215" s="254"/>
      <c r="F215" s="254"/>
      <c r="G215" s="254"/>
      <c r="H215" s="253"/>
      <c r="I215" s="253"/>
    </row>
    <row r="216" spans="1:9" s="168" customFormat="1" ht="40.5" customHeight="1">
      <c r="A216" s="160"/>
      <c r="B216" s="169" t="s">
        <v>337</v>
      </c>
      <c r="C216" s="170" t="s">
        <v>736</v>
      </c>
      <c r="D216" s="252">
        <v>0.81</v>
      </c>
      <c r="E216" s="252">
        <v>0.78</v>
      </c>
      <c r="F216" s="252">
        <v>0.81</v>
      </c>
      <c r="G216" s="252">
        <v>0.91</v>
      </c>
      <c r="H216" s="253">
        <v>0.83</v>
      </c>
      <c r="I216" s="253">
        <v>0.86</v>
      </c>
    </row>
    <row r="217" spans="1:9" s="168" customFormat="1" ht="7.5" customHeight="1" thickBot="1">
      <c r="A217" s="189"/>
      <c r="B217" s="180"/>
      <c r="C217" s="181"/>
      <c r="D217" s="221"/>
      <c r="E217" s="221"/>
      <c r="F217" s="221"/>
      <c r="G217" s="221"/>
      <c r="H217" s="222"/>
      <c r="I217" s="222"/>
    </row>
    <row r="218" spans="1:9" s="168" customFormat="1" ht="7.5" customHeight="1" thickTop="1">
      <c r="A218" s="160"/>
      <c r="B218" s="169"/>
      <c r="C218" s="170"/>
      <c r="D218" s="255"/>
      <c r="E218" s="254"/>
      <c r="F218" s="254"/>
      <c r="G218" s="254"/>
      <c r="H218" s="256"/>
      <c r="I218" s="256"/>
    </row>
    <row r="219" spans="1:9" s="168" customFormat="1" ht="42" customHeight="1">
      <c r="A219" s="160"/>
      <c r="B219" s="169" t="s">
        <v>338</v>
      </c>
      <c r="C219" s="170" t="s">
        <v>737</v>
      </c>
      <c r="D219" s="252">
        <v>0.76</v>
      </c>
      <c r="E219" s="252">
        <v>0.76</v>
      </c>
      <c r="F219" s="252">
        <v>0.79</v>
      </c>
      <c r="G219" s="252">
        <v>0.78</v>
      </c>
      <c r="H219" s="253">
        <v>0.81</v>
      </c>
      <c r="I219" s="253">
        <v>0.84</v>
      </c>
    </row>
    <row r="220" spans="1:9" ht="7.5" customHeight="1" thickBot="1">
      <c r="A220" s="189"/>
      <c r="B220" s="180"/>
      <c r="C220" s="181"/>
      <c r="D220" s="221"/>
      <c r="E220" s="221"/>
      <c r="F220" s="221"/>
      <c r="G220" s="221"/>
      <c r="H220" s="222"/>
      <c r="I220" s="222"/>
    </row>
    <row r="221" spans="1:9" s="154" customFormat="1" ht="31.5" customHeight="1" thickTop="1">
      <c r="A221" s="148" t="s">
        <v>329</v>
      </c>
      <c r="B221" s="257"/>
      <c r="C221" s="257"/>
      <c r="D221" s="258"/>
      <c r="E221" s="258"/>
      <c r="F221" s="258"/>
      <c r="G221" s="258"/>
      <c r="H221" s="258"/>
      <c r="I221" s="258"/>
    </row>
    <row r="222" spans="1:9" s="195" customFormat="1" ht="19.5" customHeight="1" thickBot="1">
      <c r="A222" s="279">
        <v>3.1</v>
      </c>
      <c r="B222" s="156" t="s">
        <v>19</v>
      </c>
      <c r="C222" s="157"/>
      <c r="D222" s="158" t="s">
        <v>385</v>
      </c>
      <c r="E222" s="158">
        <v>1997</v>
      </c>
      <c r="F222" s="158">
        <v>1998</v>
      </c>
      <c r="G222" s="393">
        <v>1999</v>
      </c>
      <c r="H222" s="158">
        <v>2005</v>
      </c>
      <c r="I222" s="158">
        <v>2010</v>
      </c>
    </row>
    <row r="223" spans="1:10" s="154" customFormat="1" ht="7.5" customHeight="1" thickTop="1">
      <c r="A223" s="160"/>
      <c r="B223" s="161"/>
      <c r="C223" s="133"/>
      <c r="D223" s="162"/>
      <c r="E223" s="163"/>
      <c r="F223" s="164"/>
      <c r="G223" s="165"/>
      <c r="H223" s="166"/>
      <c r="I223" s="167"/>
      <c r="J223" s="168"/>
    </row>
    <row r="224" spans="1:9" s="168" customFormat="1" ht="13.5" customHeight="1">
      <c r="A224" s="160"/>
      <c r="B224" s="169" t="s">
        <v>340</v>
      </c>
      <c r="C224" s="170" t="s">
        <v>270</v>
      </c>
      <c r="D224" s="171"/>
      <c r="E224" s="463" t="s">
        <v>263</v>
      </c>
      <c r="F224" s="464"/>
      <c r="G224" s="465"/>
      <c r="H224" s="172"/>
      <c r="I224" s="172"/>
    </row>
    <row r="225" spans="1:9" ht="26.25" customHeight="1" hidden="1">
      <c r="A225" s="203"/>
      <c r="B225" s="204"/>
      <c r="C225" s="205" t="s">
        <v>331</v>
      </c>
      <c r="D225" s="233">
        <v>0.56</v>
      </c>
      <c r="E225" s="252">
        <v>0.74</v>
      </c>
      <c r="F225" s="252">
        <v>0.68</v>
      </c>
      <c r="G225" s="252">
        <v>0.72</v>
      </c>
      <c r="H225" s="245">
        <v>0.76</v>
      </c>
      <c r="I225" s="245">
        <v>0.8</v>
      </c>
    </row>
    <row r="226" spans="1:9" ht="12.75" customHeight="1" hidden="1">
      <c r="A226" s="203"/>
      <c r="B226" s="204"/>
      <c r="C226" s="205" t="s">
        <v>332</v>
      </c>
      <c r="D226" s="233">
        <v>0.53</v>
      </c>
      <c r="E226" s="252">
        <v>0.8</v>
      </c>
      <c r="F226" s="252">
        <v>0.76</v>
      </c>
      <c r="G226" s="252">
        <v>0.56</v>
      </c>
      <c r="H226" s="245">
        <v>0.6</v>
      </c>
      <c r="I226" s="245">
        <v>0.65</v>
      </c>
    </row>
    <row r="227" spans="1:9" ht="27" customHeight="1" hidden="1">
      <c r="A227" s="203"/>
      <c r="B227" s="204"/>
      <c r="C227" s="205" t="s">
        <v>333</v>
      </c>
      <c r="D227" s="233">
        <v>0.56</v>
      </c>
      <c r="E227" s="252">
        <v>0.67</v>
      </c>
      <c r="F227" s="252">
        <v>0.6</v>
      </c>
      <c r="G227" s="252">
        <v>0.4</v>
      </c>
      <c r="H227" s="245">
        <v>0.48</v>
      </c>
      <c r="I227" s="245">
        <v>0.52</v>
      </c>
    </row>
    <row r="228" spans="1:9" s="173" customFormat="1" ht="7.5" customHeight="1" thickBot="1">
      <c r="A228" s="189"/>
      <c r="B228" s="180"/>
      <c r="C228" s="181"/>
      <c r="D228" s="218"/>
      <c r="E228" s="221"/>
      <c r="F228" s="221"/>
      <c r="G228" s="221"/>
      <c r="H228" s="259"/>
      <c r="I228" s="259"/>
    </row>
    <row r="229" spans="1:9" s="173" customFormat="1" ht="7.5" customHeight="1" thickTop="1">
      <c r="A229" s="179"/>
      <c r="B229" s="161"/>
      <c r="C229" s="213"/>
      <c r="D229" s="217"/>
      <c r="E229" s="227"/>
      <c r="F229" s="227"/>
      <c r="G229" s="227"/>
      <c r="H229" s="243"/>
      <c r="I229" s="243"/>
    </row>
    <row r="230" spans="1:9" s="168" customFormat="1" ht="13.5" customHeight="1">
      <c r="A230" s="160"/>
      <c r="B230" s="169" t="s">
        <v>1313</v>
      </c>
      <c r="C230" s="170" t="s">
        <v>271</v>
      </c>
      <c r="D230" s="217"/>
      <c r="E230" s="463" t="s">
        <v>263</v>
      </c>
      <c r="F230" s="464"/>
      <c r="G230" s="465"/>
      <c r="H230" s="243"/>
      <c r="I230" s="243"/>
    </row>
    <row r="231" spans="1:9" ht="25.5" customHeight="1" hidden="1">
      <c r="A231" s="203"/>
      <c r="B231" s="204"/>
      <c r="C231" s="205" t="s">
        <v>331</v>
      </c>
      <c r="D231" s="233">
        <v>0.55</v>
      </c>
      <c r="E231" s="252">
        <v>0.74</v>
      </c>
      <c r="F231" s="252">
        <v>0.77</v>
      </c>
      <c r="G231" s="252">
        <v>0.63</v>
      </c>
      <c r="H231" s="245">
        <v>0.66</v>
      </c>
      <c r="I231" s="245">
        <v>0.69</v>
      </c>
    </row>
    <row r="232" spans="1:9" ht="12" customHeight="1" hidden="1">
      <c r="A232" s="203"/>
      <c r="B232" s="204"/>
      <c r="C232" s="205" t="s">
        <v>332</v>
      </c>
      <c r="D232" s="233">
        <v>0.56</v>
      </c>
      <c r="E232" s="252">
        <v>0.63</v>
      </c>
      <c r="F232" s="252">
        <v>0.69</v>
      </c>
      <c r="G232" s="252">
        <v>0.53</v>
      </c>
      <c r="H232" s="245">
        <v>0.56</v>
      </c>
      <c r="I232" s="245">
        <v>0.59</v>
      </c>
    </row>
    <row r="233" spans="1:9" ht="25.5" customHeight="1" hidden="1">
      <c r="A233" s="203"/>
      <c r="B233" s="204"/>
      <c r="C233" s="205" t="s">
        <v>333</v>
      </c>
      <c r="D233" s="233">
        <v>0.51</v>
      </c>
      <c r="E233" s="252">
        <v>0.57</v>
      </c>
      <c r="F233" s="252">
        <v>0.62</v>
      </c>
      <c r="G233" s="252">
        <v>0.4</v>
      </c>
      <c r="H233" s="245">
        <v>0.44</v>
      </c>
      <c r="I233" s="245">
        <v>0.48</v>
      </c>
    </row>
    <row r="234" spans="1:9" s="173" customFormat="1" ht="7.5" customHeight="1" thickBot="1">
      <c r="A234" s="189"/>
      <c r="B234" s="180"/>
      <c r="C234" s="181"/>
      <c r="D234" s="218"/>
      <c r="E234" s="221"/>
      <c r="F234" s="221"/>
      <c r="G234" s="221"/>
      <c r="H234" s="259"/>
      <c r="I234" s="259"/>
    </row>
    <row r="235" spans="1:9" s="173" customFormat="1" ht="7.5" customHeight="1" thickTop="1">
      <c r="A235" s="179"/>
      <c r="B235" s="161"/>
      <c r="C235" s="213"/>
      <c r="D235" s="201"/>
      <c r="E235" s="202"/>
      <c r="F235" s="202"/>
      <c r="G235" s="202"/>
      <c r="H235" s="166"/>
      <c r="I235" s="166"/>
    </row>
    <row r="236" spans="1:9" s="168" customFormat="1" ht="52.5" customHeight="1">
      <c r="A236" s="160"/>
      <c r="B236" s="169" t="s">
        <v>1236</v>
      </c>
      <c r="C236" s="170" t="s">
        <v>738</v>
      </c>
      <c r="D236" s="239" t="s">
        <v>1118</v>
      </c>
      <c r="E236" s="248" t="s">
        <v>1118</v>
      </c>
      <c r="F236" s="212">
        <v>0.1</v>
      </c>
      <c r="G236" s="212">
        <v>0.12</v>
      </c>
      <c r="H236" s="172">
        <v>0.12</v>
      </c>
      <c r="I236" s="172">
        <v>0.14</v>
      </c>
    </row>
    <row r="237" spans="1:9" ht="7.5" customHeight="1" thickBot="1">
      <c r="A237" s="189"/>
      <c r="B237" s="180"/>
      <c r="C237" s="180"/>
      <c r="D237" s="182"/>
      <c r="E237" s="183"/>
      <c r="F237" s="260"/>
      <c r="G237" s="260"/>
      <c r="H237" s="222"/>
      <c r="I237" s="222"/>
    </row>
    <row r="238" spans="1:9" ht="7.5" customHeight="1" thickTop="1">
      <c r="A238" s="203"/>
      <c r="B238" s="204"/>
      <c r="C238" s="205"/>
      <c r="D238" s="233"/>
      <c r="E238" s="248"/>
      <c r="F238" s="261"/>
      <c r="G238" s="261"/>
      <c r="H238" s="262"/>
      <c r="I238" s="262"/>
    </row>
    <row r="239" spans="1:9" ht="55.5" customHeight="1">
      <c r="A239" s="203"/>
      <c r="B239" s="169" t="s">
        <v>1237</v>
      </c>
      <c r="C239" s="170" t="s">
        <v>531</v>
      </c>
      <c r="D239" s="239" t="s">
        <v>1118</v>
      </c>
      <c r="E239" s="248" t="s">
        <v>1118</v>
      </c>
      <c r="F239" s="212">
        <v>0.04</v>
      </c>
      <c r="G239" s="212">
        <v>0.08</v>
      </c>
      <c r="H239" s="245">
        <v>0.06</v>
      </c>
      <c r="I239" s="245">
        <v>0.08</v>
      </c>
    </row>
    <row r="240" spans="1:9" ht="7.5" customHeight="1" thickBot="1">
      <c r="A240" s="189"/>
      <c r="B240" s="180"/>
      <c r="C240" s="180"/>
      <c r="D240" s="182"/>
      <c r="E240" s="183"/>
      <c r="F240" s="260"/>
      <c r="G240" s="260"/>
      <c r="H240" s="259"/>
      <c r="I240" s="222"/>
    </row>
    <row r="241" spans="1:9" ht="7.5" customHeight="1" thickTop="1">
      <c r="A241" s="203"/>
      <c r="B241" s="169"/>
      <c r="C241" s="170"/>
      <c r="D241" s="233"/>
      <c r="E241" s="248"/>
      <c r="F241" s="212"/>
      <c r="G241" s="212"/>
      <c r="H241" s="263"/>
      <c r="I241" s="262"/>
    </row>
    <row r="242" spans="1:9" ht="55.5" customHeight="1">
      <c r="A242" s="203"/>
      <c r="B242" s="169" t="s">
        <v>1238</v>
      </c>
      <c r="C242" s="170" t="s">
        <v>532</v>
      </c>
      <c r="D242" s="239" t="s">
        <v>1118</v>
      </c>
      <c r="E242" s="248" t="s">
        <v>1118</v>
      </c>
      <c r="F242" s="212">
        <v>0.75</v>
      </c>
      <c r="G242" s="212">
        <v>0.72</v>
      </c>
      <c r="H242" s="245">
        <v>0.76</v>
      </c>
      <c r="I242" s="245">
        <v>0.77</v>
      </c>
    </row>
    <row r="243" spans="1:9" ht="7.5" customHeight="1" thickBot="1">
      <c r="A243" s="189"/>
      <c r="B243" s="180"/>
      <c r="C243" s="180"/>
      <c r="D243" s="182"/>
      <c r="E243" s="183"/>
      <c r="F243" s="183"/>
      <c r="G243" s="260"/>
      <c r="H243" s="259"/>
      <c r="I243" s="259"/>
    </row>
    <row r="244" spans="1:9" s="154" customFormat="1" ht="31.5" customHeight="1" thickBot="1" thickTop="1">
      <c r="A244" s="148" t="s">
        <v>687</v>
      </c>
      <c r="B244" s="149"/>
      <c r="C244" s="150"/>
      <c r="D244" s="151" t="s">
        <v>402</v>
      </c>
      <c r="E244" s="152"/>
      <c r="F244" s="153"/>
      <c r="G244" s="152"/>
      <c r="H244" s="452" t="s">
        <v>914</v>
      </c>
      <c r="I244" s="453"/>
    </row>
    <row r="245" spans="1:9" s="195" customFormat="1" ht="19.5" customHeight="1" thickBot="1" thickTop="1">
      <c r="A245" s="279">
        <v>3.1</v>
      </c>
      <c r="B245" s="156" t="s">
        <v>688</v>
      </c>
      <c r="C245" s="157"/>
      <c r="D245" s="158" t="s">
        <v>385</v>
      </c>
      <c r="E245" s="158">
        <v>1996</v>
      </c>
      <c r="F245" s="158">
        <v>1997</v>
      </c>
      <c r="G245" s="393">
        <v>1998</v>
      </c>
      <c r="H245" s="158">
        <v>2005</v>
      </c>
      <c r="I245" s="158">
        <v>2010</v>
      </c>
    </row>
    <row r="246" spans="1:9" ht="7.5" customHeight="1" thickTop="1">
      <c r="A246" s="203"/>
      <c r="B246" s="169"/>
      <c r="C246" s="170"/>
      <c r="D246" s="233"/>
      <c r="E246" s="248"/>
      <c r="F246" s="248"/>
      <c r="G246" s="212"/>
      <c r="H246" s="263"/>
      <c r="I246" s="263"/>
    </row>
    <row r="247" spans="1:9" ht="39.75" customHeight="1">
      <c r="A247" s="203"/>
      <c r="B247" s="169" t="s">
        <v>1239</v>
      </c>
      <c r="C247" s="170" t="s">
        <v>272</v>
      </c>
      <c r="D247" s="239" t="s">
        <v>1118</v>
      </c>
      <c r="E247" s="248" t="s">
        <v>1118</v>
      </c>
      <c r="F247" s="212">
        <v>0</v>
      </c>
      <c r="G247" s="212">
        <v>0</v>
      </c>
      <c r="H247" s="246">
        <v>0.005</v>
      </c>
      <c r="I247" s="245">
        <v>0.01</v>
      </c>
    </row>
    <row r="248" spans="1:9" ht="7.5" customHeight="1" thickBot="1">
      <c r="A248" s="189"/>
      <c r="B248" s="180"/>
      <c r="C248" s="180"/>
      <c r="D248" s="182"/>
      <c r="E248" s="183"/>
      <c r="F248" s="183"/>
      <c r="G248" s="260"/>
      <c r="H248" s="259"/>
      <c r="I248" s="259"/>
    </row>
    <row r="249" spans="1:9" ht="7.5" customHeight="1" thickTop="1">
      <c r="A249" s="203"/>
      <c r="B249" s="169"/>
      <c r="C249" s="170"/>
      <c r="D249" s="233"/>
      <c r="E249" s="248"/>
      <c r="F249" s="248"/>
      <c r="G249" s="212"/>
      <c r="H249" s="263"/>
      <c r="I249" s="263"/>
    </row>
    <row r="250" spans="1:9" ht="54" customHeight="1">
      <c r="A250" s="203"/>
      <c r="B250" s="169" t="s">
        <v>1240</v>
      </c>
      <c r="C250" s="170" t="s">
        <v>273</v>
      </c>
      <c r="D250" s="239" t="s">
        <v>1118</v>
      </c>
      <c r="E250" s="248" t="s">
        <v>1118</v>
      </c>
      <c r="F250" s="212">
        <v>0.12</v>
      </c>
      <c r="G250" s="212">
        <v>0.12</v>
      </c>
      <c r="H250" s="245">
        <v>0.14</v>
      </c>
      <c r="I250" s="245">
        <v>0.16</v>
      </c>
    </row>
    <row r="251" spans="1:9" ht="7.5" customHeight="1" thickBot="1">
      <c r="A251" s="189"/>
      <c r="B251" s="180"/>
      <c r="C251" s="180"/>
      <c r="D251" s="182"/>
      <c r="E251" s="183"/>
      <c r="F251" s="183"/>
      <c r="G251" s="260"/>
      <c r="H251" s="259"/>
      <c r="I251" s="259"/>
    </row>
    <row r="252" ht="13.5" thickTop="1"/>
    <row r="253" spans="1:9" s="405" customFormat="1" ht="19.5" customHeight="1" thickBot="1">
      <c r="A253" s="264">
        <v>3.11</v>
      </c>
      <c r="B253" s="403" t="s">
        <v>339</v>
      </c>
      <c r="C253" s="404"/>
      <c r="D253" s="158" t="s">
        <v>363</v>
      </c>
      <c r="E253" s="158">
        <v>1996</v>
      </c>
      <c r="F253" s="158">
        <v>1997</v>
      </c>
      <c r="G253" s="393">
        <v>1998</v>
      </c>
      <c r="H253" s="158">
        <v>2005</v>
      </c>
      <c r="I253" s="158">
        <v>2010</v>
      </c>
    </row>
    <row r="254" spans="1:10" s="154" customFormat="1" ht="7.5" customHeight="1" thickTop="1">
      <c r="A254" s="160"/>
      <c r="B254" s="161"/>
      <c r="C254" s="133"/>
      <c r="D254" s="162"/>
      <c r="E254" s="163"/>
      <c r="F254" s="164"/>
      <c r="G254" s="165"/>
      <c r="H254" s="166"/>
      <c r="I254" s="167"/>
      <c r="J254" s="168"/>
    </row>
    <row r="255" spans="1:9" s="168" customFormat="1" ht="39.75" customHeight="1">
      <c r="A255" s="160"/>
      <c r="B255" s="169" t="s">
        <v>1315</v>
      </c>
      <c r="C255" s="170" t="s">
        <v>978</v>
      </c>
      <c r="D255" s="171"/>
      <c r="E255" s="211"/>
      <c r="F255" s="211"/>
      <c r="G255" s="211"/>
      <c r="H255" s="172"/>
      <c r="I255" s="172"/>
    </row>
    <row r="256" spans="1:9" ht="12.75" customHeight="1">
      <c r="A256" s="203"/>
      <c r="B256" s="204"/>
      <c r="C256" s="265" t="s">
        <v>341</v>
      </c>
      <c r="D256" s="233"/>
      <c r="E256" s="248"/>
      <c r="F256" s="248"/>
      <c r="G256" s="248"/>
      <c r="H256" s="246"/>
      <c r="I256" s="246"/>
    </row>
    <row r="257" spans="1:9" ht="24.75" customHeight="1">
      <c r="A257" s="203"/>
      <c r="B257" s="204"/>
      <c r="C257" s="205" t="s">
        <v>342</v>
      </c>
      <c r="D257" s="233">
        <v>0.29</v>
      </c>
      <c r="E257" s="231">
        <v>0.3584</v>
      </c>
      <c r="F257" s="231">
        <v>0.4711</v>
      </c>
      <c r="G257" s="231">
        <v>0.2991</v>
      </c>
      <c r="H257" s="246"/>
      <c r="I257" s="246"/>
    </row>
    <row r="258" spans="1:9" ht="13.5" customHeight="1">
      <c r="A258" s="203"/>
      <c r="B258" s="204"/>
      <c r="C258" s="205" t="s">
        <v>1311</v>
      </c>
      <c r="D258" s="233">
        <v>0.3</v>
      </c>
      <c r="E258" s="231">
        <v>0.2856</v>
      </c>
      <c r="F258" s="231">
        <v>0.205</v>
      </c>
      <c r="G258" s="231">
        <v>0.5356</v>
      </c>
      <c r="H258" s="246"/>
      <c r="I258" s="246"/>
    </row>
    <row r="259" spans="1:9" ht="12.75" customHeight="1">
      <c r="A259" s="203"/>
      <c r="B259" s="204"/>
      <c r="C259" s="205" t="s">
        <v>1312</v>
      </c>
      <c r="D259" s="233">
        <v>0.2</v>
      </c>
      <c r="E259" s="231">
        <v>0.3561</v>
      </c>
      <c r="F259" s="231">
        <v>0.324</v>
      </c>
      <c r="G259" s="231">
        <v>0.1653</v>
      </c>
      <c r="H259" s="246"/>
      <c r="I259" s="246"/>
    </row>
    <row r="260" spans="1:9" ht="12.75" customHeight="1">
      <c r="A260" s="203"/>
      <c r="B260" s="204"/>
      <c r="C260" s="265" t="s">
        <v>752</v>
      </c>
      <c r="D260" s="233"/>
      <c r="E260" s="248"/>
      <c r="F260" s="248"/>
      <c r="G260" s="248"/>
      <c r="H260" s="246"/>
      <c r="I260" s="246"/>
    </row>
    <row r="261" spans="1:9" ht="24.75" customHeight="1">
      <c r="A261" s="203"/>
      <c r="B261" s="204"/>
      <c r="C261" s="205" t="s">
        <v>342</v>
      </c>
      <c r="D261" s="239" t="s">
        <v>1118</v>
      </c>
      <c r="E261" s="248" t="s">
        <v>1118</v>
      </c>
      <c r="F261" s="248" t="s">
        <v>1118</v>
      </c>
      <c r="G261" s="248" t="s">
        <v>1118</v>
      </c>
      <c r="H261" s="246"/>
      <c r="I261" s="246"/>
    </row>
    <row r="262" spans="1:9" ht="12.75" customHeight="1">
      <c r="A262" s="203"/>
      <c r="B262" s="204"/>
      <c r="C262" s="205" t="s">
        <v>1311</v>
      </c>
      <c r="D262" s="239" t="s">
        <v>1118</v>
      </c>
      <c r="E262" s="248" t="s">
        <v>1118</v>
      </c>
      <c r="F262" s="248" t="s">
        <v>1118</v>
      </c>
      <c r="G262" s="248" t="s">
        <v>1118</v>
      </c>
      <c r="H262" s="246"/>
      <c r="I262" s="246"/>
    </row>
    <row r="263" spans="1:9" ht="12.75" customHeight="1">
      <c r="A263" s="203"/>
      <c r="B263" s="204"/>
      <c r="C263" s="205" t="s">
        <v>1312</v>
      </c>
      <c r="D263" s="239" t="s">
        <v>1118</v>
      </c>
      <c r="E263" s="248" t="s">
        <v>1118</v>
      </c>
      <c r="F263" s="248" t="s">
        <v>1118</v>
      </c>
      <c r="G263" s="248" t="s">
        <v>1118</v>
      </c>
      <c r="H263" s="246"/>
      <c r="I263" s="246"/>
    </row>
    <row r="264" spans="1:9" ht="12.75" customHeight="1">
      <c r="A264" s="203"/>
      <c r="B264" s="204"/>
      <c r="C264" s="265" t="s">
        <v>751</v>
      </c>
      <c r="D264" s="233"/>
      <c r="E264" s="248"/>
      <c r="F264" s="248"/>
      <c r="G264" s="248"/>
      <c r="H264" s="246"/>
      <c r="I264" s="246"/>
    </row>
    <row r="265" spans="1:9" ht="24.75" customHeight="1">
      <c r="A265" s="203"/>
      <c r="B265" s="204"/>
      <c r="C265" s="205" t="s">
        <v>342</v>
      </c>
      <c r="D265" s="233">
        <v>0.12</v>
      </c>
      <c r="E265" s="231">
        <v>0.1352</v>
      </c>
      <c r="F265" s="231">
        <v>0.2835</v>
      </c>
      <c r="G265" s="231">
        <v>0.0898</v>
      </c>
      <c r="H265" s="246"/>
      <c r="I265" s="246"/>
    </row>
    <row r="266" spans="1:9" ht="12.75" customHeight="1">
      <c r="A266" s="203"/>
      <c r="B266" s="204"/>
      <c r="C266" s="205" t="s">
        <v>1311</v>
      </c>
      <c r="D266" s="233">
        <v>0.57</v>
      </c>
      <c r="E266" s="231">
        <v>0.7773</v>
      </c>
      <c r="F266" s="231">
        <v>0.5018</v>
      </c>
      <c r="G266" s="231">
        <v>0.732</v>
      </c>
      <c r="H266" s="246"/>
      <c r="I266" s="246"/>
    </row>
    <row r="267" spans="1:9" ht="12.75" customHeight="1">
      <c r="A267" s="203"/>
      <c r="B267" s="204"/>
      <c r="C267" s="205" t="s">
        <v>1312</v>
      </c>
      <c r="D267" s="233">
        <v>0.05</v>
      </c>
      <c r="E267" s="231">
        <v>0.0875</v>
      </c>
      <c r="F267" s="231">
        <v>0.2147</v>
      </c>
      <c r="G267" s="231">
        <v>0.1782</v>
      </c>
      <c r="H267" s="246"/>
      <c r="I267" s="246"/>
    </row>
    <row r="268" spans="1:9" ht="11.25" customHeight="1">
      <c r="A268" s="203"/>
      <c r="B268" s="204"/>
      <c r="C268" s="265" t="s">
        <v>753</v>
      </c>
      <c r="D268" s="233"/>
      <c r="E268" s="248"/>
      <c r="F268" s="248"/>
      <c r="G268" s="248"/>
      <c r="H268" s="246"/>
      <c r="I268" s="246"/>
    </row>
    <row r="269" spans="1:9" ht="24.75" customHeight="1">
      <c r="A269" s="203"/>
      <c r="B269" s="204"/>
      <c r="C269" s="205" t="s">
        <v>342</v>
      </c>
      <c r="D269" s="233">
        <v>0.37</v>
      </c>
      <c r="E269" s="248" t="s">
        <v>1118</v>
      </c>
      <c r="F269" s="248" t="s">
        <v>1118</v>
      </c>
      <c r="G269" s="248" t="s">
        <v>1118</v>
      </c>
      <c r="H269" s="246"/>
      <c r="I269" s="246"/>
    </row>
    <row r="270" spans="1:9" ht="11.25" customHeight="1">
      <c r="A270" s="203"/>
      <c r="B270" s="204"/>
      <c r="C270" s="205" t="s">
        <v>1311</v>
      </c>
      <c r="D270" s="233">
        <v>0.27</v>
      </c>
      <c r="E270" s="248" t="s">
        <v>1118</v>
      </c>
      <c r="F270" s="248" t="s">
        <v>1118</v>
      </c>
      <c r="G270" s="248" t="s">
        <v>1118</v>
      </c>
      <c r="H270" s="246"/>
      <c r="I270" s="246"/>
    </row>
    <row r="271" spans="1:9" ht="12" customHeight="1">
      <c r="A271" s="203"/>
      <c r="B271" s="204"/>
      <c r="C271" s="205" t="s">
        <v>1312</v>
      </c>
      <c r="D271" s="233">
        <v>0.22</v>
      </c>
      <c r="E271" s="248" t="s">
        <v>1118</v>
      </c>
      <c r="F271" s="248" t="s">
        <v>1118</v>
      </c>
      <c r="G271" s="248" t="s">
        <v>1118</v>
      </c>
      <c r="H271" s="246"/>
      <c r="I271" s="246"/>
    </row>
    <row r="272" spans="1:9" s="173" customFormat="1" ht="7.5" customHeight="1" thickBot="1">
      <c r="A272" s="189"/>
      <c r="B272" s="180"/>
      <c r="C272" s="198"/>
      <c r="D272" s="182"/>
      <c r="E272" s="183"/>
      <c r="F272" s="183"/>
      <c r="G272" s="183"/>
      <c r="H272" s="184"/>
      <c r="I272" s="184"/>
    </row>
    <row r="273" spans="1:9" s="154" customFormat="1" ht="31.5" customHeight="1" thickBot="1" thickTop="1">
      <c r="A273" s="148" t="s">
        <v>687</v>
      </c>
      <c r="B273" s="149"/>
      <c r="C273" s="150"/>
      <c r="D273" s="151" t="s">
        <v>402</v>
      </c>
      <c r="E273" s="152"/>
      <c r="F273" s="153"/>
      <c r="G273" s="152"/>
      <c r="H273" s="452" t="s">
        <v>914</v>
      </c>
      <c r="I273" s="453"/>
    </row>
    <row r="274" spans="1:9" s="195" customFormat="1" ht="19.5" customHeight="1" thickBot="1" thickTop="1">
      <c r="A274" s="264">
        <v>3.11</v>
      </c>
      <c r="B274" s="156" t="s">
        <v>979</v>
      </c>
      <c r="C274" s="157"/>
      <c r="D274" s="158" t="s">
        <v>363</v>
      </c>
      <c r="E274" s="158">
        <v>1996</v>
      </c>
      <c r="F274" s="158">
        <v>1997</v>
      </c>
      <c r="G274" s="393">
        <v>1998</v>
      </c>
      <c r="H274" s="158">
        <v>2005</v>
      </c>
      <c r="I274" s="158">
        <v>2010</v>
      </c>
    </row>
    <row r="275" spans="1:10" s="154" customFormat="1" ht="7.5" customHeight="1" thickTop="1">
      <c r="A275" s="160"/>
      <c r="B275" s="161"/>
      <c r="C275" s="133"/>
      <c r="D275" s="162"/>
      <c r="E275" s="163"/>
      <c r="F275" s="164"/>
      <c r="G275" s="165"/>
      <c r="H275" s="166"/>
      <c r="I275" s="167"/>
      <c r="J275" s="168"/>
    </row>
    <row r="276" spans="1:9" s="168" customFormat="1" ht="40.5" customHeight="1">
      <c r="A276" s="160"/>
      <c r="B276" s="169" t="s">
        <v>1315</v>
      </c>
      <c r="C276" s="170" t="s">
        <v>978</v>
      </c>
      <c r="D276" s="171"/>
      <c r="E276" s="211"/>
      <c r="F276" s="211"/>
      <c r="G276" s="211"/>
      <c r="H276" s="172"/>
      <c r="I276" s="172"/>
    </row>
    <row r="277" spans="1:9" ht="12.75" customHeight="1">
      <c r="A277" s="203"/>
      <c r="B277" s="204"/>
      <c r="C277" s="265" t="s">
        <v>754</v>
      </c>
      <c r="D277" s="233"/>
      <c r="E277" s="248"/>
      <c r="F277" s="248"/>
      <c r="G277" s="248"/>
      <c r="H277" s="246"/>
      <c r="I277" s="246"/>
    </row>
    <row r="278" spans="1:9" ht="25.5" customHeight="1">
      <c r="A278" s="203"/>
      <c r="B278" s="204"/>
      <c r="C278" s="205" t="s">
        <v>342</v>
      </c>
      <c r="D278" s="239" t="s">
        <v>1118</v>
      </c>
      <c r="E278" s="248" t="s">
        <v>1118</v>
      </c>
      <c r="F278" s="248" t="s">
        <v>1118</v>
      </c>
      <c r="G278" s="248" t="s">
        <v>1118</v>
      </c>
      <c r="H278" s="246"/>
      <c r="I278" s="246"/>
    </row>
    <row r="279" spans="1:9" ht="12.75" customHeight="1">
      <c r="A279" s="203"/>
      <c r="B279" s="204"/>
      <c r="C279" s="205" t="s">
        <v>1311</v>
      </c>
      <c r="D279" s="239" t="s">
        <v>1118</v>
      </c>
      <c r="E279" s="248" t="s">
        <v>1118</v>
      </c>
      <c r="F279" s="248" t="s">
        <v>1118</v>
      </c>
      <c r="G279" s="248" t="s">
        <v>1118</v>
      </c>
      <c r="H279" s="246"/>
      <c r="I279" s="246"/>
    </row>
    <row r="280" spans="1:9" ht="12.75" customHeight="1">
      <c r="A280" s="203"/>
      <c r="B280" s="204"/>
      <c r="C280" s="205" t="s">
        <v>1312</v>
      </c>
      <c r="D280" s="239" t="s">
        <v>1118</v>
      </c>
      <c r="E280" s="248" t="s">
        <v>1118</v>
      </c>
      <c r="F280" s="248" t="s">
        <v>1118</v>
      </c>
      <c r="G280" s="248" t="s">
        <v>1118</v>
      </c>
      <c r="H280" s="246"/>
      <c r="I280" s="246"/>
    </row>
    <row r="281" spans="1:9" ht="12.75" customHeight="1">
      <c r="A281" s="203"/>
      <c r="B281" s="204"/>
      <c r="C281" s="265" t="s">
        <v>755</v>
      </c>
      <c r="D281" s="233"/>
      <c r="E281" s="248"/>
      <c r="F281" s="248"/>
      <c r="G281" s="248"/>
      <c r="H281" s="246"/>
      <c r="I281" s="246"/>
    </row>
    <row r="282" spans="1:9" ht="25.5" customHeight="1">
      <c r="A282" s="203"/>
      <c r="B282" s="204"/>
      <c r="C282" s="205" t="s">
        <v>342</v>
      </c>
      <c r="D282" s="233">
        <v>0.15</v>
      </c>
      <c r="E282" s="248" t="s">
        <v>1118</v>
      </c>
      <c r="F282" s="248" t="s">
        <v>1118</v>
      </c>
      <c r="G282" s="248" t="s">
        <v>1118</v>
      </c>
      <c r="H282" s="246"/>
      <c r="I282" s="246"/>
    </row>
    <row r="283" spans="1:9" ht="12.75" customHeight="1">
      <c r="A283" s="203"/>
      <c r="B283" s="204"/>
      <c r="C283" s="205" t="s">
        <v>1311</v>
      </c>
      <c r="D283" s="233">
        <v>0.48</v>
      </c>
      <c r="E283" s="248" t="s">
        <v>1118</v>
      </c>
      <c r="F283" s="248" t="s">
        <v>1118</v>
      </c>
      <c r="G283" s="248" t="s">
        <v>1118</v>
      </c>
      <c r="H283" s="246"/>
      <c r="I283" s="246"/>
    </row>
    <row r="284" spans="1:9" ht="12.75" customHeight="1">
      <c r="A284" s="203"/>
      <c r="B284" s="204"/>
      <c r="C284" s="205" t="s">
        <v>1312</v>
      </c>
      <c r="D284" s="233">
        <v>0.08</v>
      </c>
      <c r="E284" s="248" t="s">
        <v>1118</v>
      </c>
      <c r="F284" s="248" t="s">
        <v>1118</v>
      </c>
      <c r="G284" s="248" t="s">
        <v>1118</v>
      </c>
      <c r="H284" s="246"/>
      <c r="I284" s="246"/>
    </row>
    <row r="285" spans="1:9" ht="7.5" customHeight="1" thickBot="1">
      <c r="A285" s="189"/>
      <c r="B285" s="180"/>
      <c r="C285" s="181"/>
      <c r="D285" s="182"/>
      <c r="E285" s="183"/>
      <c r="F285" s="183"/>
      <c r="G285" s="183"/>
      <c r="H285" s="184"/>
      <c r="I285" s="184"/>
    </row>
    <row r="286" spans="1:9" s="173" customFormat="1" ht="7.5" customHeight="1" thickTop="1">
      <c r="A286" s="179"/>
      <c r="B286" s="161"/>
      <c r="C286" s="213"/>
      <c r="D286" s="201"/>
      <c r="E286" s="202"/>
      <c r="F286" s="202"/>
      <c r="G286" s="202"/>
      <c r="H286" s="166"/>
      <c r="I286" s="166"/>
    </row>
    <row r="287" spans="1:9" s="168" customFormat="1" ht="40.5" customHeight="1">
      <c r="A287" s="160"/>
      <c r="B287" s="169" t="s">
        <v>1318</v>
      </c>
      <c r="C287" s="170" t="s">
        <v>980</v>
      </c>
      <c r="D287" s="171"/>
      <c r="E287" s="211"/>
      <c r="F287" s="211"/>
      <c r="G287" s="211"/>
      <c r="H287" s="172"/>
      <c r="I287" s="172"/>
    </row>
    <row r="288" spans="1:10" ht="13.5" customHeight="1">
      <c r="A288" s="203"/>
      <c r="B288" s="204"/>
      <c r="C288" s="205" t="s">
        <v>1314</v>
      </c>
      <c r="D288" s="233">
        <v>0.57</v>
      </c>
      <c r="E288" s="212">
        <v>0.69</v>
      </c>
      <c r="F288" s="212">
        <v>0.65</v>
      </c>
      <c r="G288" s="212">
        <v>0.78</v>
      </c>
      <c r="H288" s="245">
        <v>0.79</v>
      </c>
      <c r="I288" s="245">
        <v>0.8</v>
      </c>
      <c r="J288" s="266"/>
    </row>
    <row r="289" spans="1:9" ht="13.5" customHeight="1">
      <c r="A289" s="203"/>
      <c r="B289" s="204"/>
      <c r="C289" s="205" t="s">
        <v>752</v>
      </c>
      <c r="D289" s="239" t="s">
        <v>1118</v>
      </c>
      <c r="E289" s="248" t="s">
        <v>1118</v>
      </c>
      <c r="F289" s="248" t="s">
        <v>1118</v>
      </c>
      <c r="G289" s="248" t="s">
        <v>1118</v>
      </c>
      <c r="H289" s="246"/>
      <c r="I289" s="246"/>
    </row>
    <row r="290" spans="1:9" ht="13.5" customHeight="1">
      <c r="A290" s="203"/>
      <c r="B290" s="204"/>
      <c r="C290" s="205" t="s">
        <v>756</v>
      </c>
      <c r="D290" s="233">
        <v>0.72</v>
      </c>
      <c r="E290" s="248" t="s">
        <v>1118</v>
      </c>
      <c r="F290" s="248" t="s">
        <v>1118</v>
      </c>
      <c r="G290" s="248" t="s">
        <v>1118</v>
      </c>
      <c r="H290" s="246"/>
      <c r="I290" s="246"/>
    </row>
    <row r="291" spans="1:9" ht="7.5" customHeight="1" thickBot="1">
      <c r="A291" s="189"/>
      <c r="B291" s="180"/>
      <c r="C291" s="181"/>
      <c r="D291" s="182"/>
      <c r="E291" s="183"/>
      <c r="F291" s="183"/>
      <c r="G291" s="183"/>
      <c r="H291" s="184"/>
      <c r="I291" s="184"/>
    </row>
    <row r="292" ht="13.5" thickTop="1"/>
    <row r="293" spans="1:9" s="195" customFormat="1" ht="19.5" customHeight="1" thickBot="1">
      <c r="A293" s="264">
        <v>3.12</v>
      </c>
      <c r="B293" s="156" t="s">
        <v>585</v>
      </c>
      <c r="C293" s="157"/>
      <c r="D293" s="158" t="s">
        <v>363</v>
      </c>
      <c r="E293" s="158">
        <v>1997</v>
      </c>
      <c r="F293" s="158">
        <v>1998</v>
      </c>
      <c r="G293" s="393">
        <v>1999</v>
      </c>
      <c r="H293" s="158">
        <v>2005</v>
      </c>
      <c r="I293" s="158">
        <v>2010</v>
      </c>
    </row>
    <row r="294" spans="1:10" s="154" customFormat="1" ht="7.5" customHeight="1" thickTop="1">
      <c r="A294" s="160"/>
      <c r="B294" s="161"/>
      <c r="C294" s="133"/>
      <c r="D294" s="162"/>
      <c r="E294" s="163"/>
      <c r="F294" s="164"/>
      <c r="G294" s="165"/>
      <c r="H294" s="166"/>
      <c r="I294" s="167"/>
      <c r="J294" s="168"/>
    </row>
    <row r="295" spans="1:9" s="168" customFormat="1" ht="40.5" customHeight="1">
      <c r="A295" s="160"/>
      <c r="B295" s="169" t="s">
        <v>1319</v>
      </c>
      <c r="C295" s="170" t="s">
        <v>981</v>
      </c>
      <c r="D295" s="171"/>
      <c r="E295" s="211"/>
      <c r="F295" s="211"/>
      <c r="G295" s="211"/>
      <c r="H295" s="172"/>
      <c r="I295" s="172"/>
    </row>
    <row r="296" spans="1:9" ht="27" customHeight="1">
      <c r="A296" s="203"/>
      <c r="B296" s="204"/>
      <c r="C296" s="205" t="s">
        <v>1316</v>
      </c>
      <c r="D296" s="233">
        <v>0.55</v>
      </c>
      <c r="E296" s="212">
        <v>0.79</v>
      </c>
      <c r="F296" s="212">
        <v>0.81</v>
      </c>
      <c r="G296" s="212">
        <v>0.81</v>
      </c>
      <c r="H296" s="245">
        <v>0.82</v>
      </c>
      <c r="I296" s="245">
        <v>0.83</v>
      </c>
    </row>
    <row r="297" spans="1:9" ht="27" customHeight="1">
      <c r="A297" s="203"/>
      <c r="B297" s="204"/>
      <c r="C297" s="205" t="s">
        <v>1317</v>
      </c>
      <c r="D297" s="233">
        <v>0.2</v>
      </c>
      <c r="E297" s="212">
        <v>0.68</v>
      </c>
      <c r="F297" s="248" t="s">
        <v>1118</v>
      </c>
      <c r="G297" s="212">
        <v>0.81</v>
      </c>
      <c r="H297" s="245"/>
      <c r="I297" s="245"/>
    </row>
    <row r="298" spans="1:9" ht="7.5" customHeight="1" thickBot="1">
      <c r="A298" s="189"/>
      <c r="B298" s="180"/>
      <c r="C298" s="181"/>
      <c r="D298" s="182"/>
      <c r="E298" s="183"/>
      <c r="F298" s="183"/>
      <c r="G298" s="183"/>
      <c r="H298" s="259"/>
      <c r="I298" s="259"/>
    </row>
    <row r="299" spans="1:9" s="154" customFormat="1" ht="31.5" customHeight="1" thickBot="1" thickTop="1">
      <c r="A299" s="148" t="s">
        <v>687</v>
      </c>
      <c r="B299" s="149"/>
      <c r="C299" s="150"/>
      <c r="D299" s="151" t="s">
        <v>402</v>
      </c>
      <c r="E299" s="152"/>
      <c r="F299" s="153"/>
      <c r="G299" s="152"/>
      <c r="H299" s="452" t="s">
        <v>914</v>
      </c>
      <c r="I299" s="453"/>
    </row>
    <row r="300" spans="1:9" s="195" customFormat="1" ht="19.5" customHeight="1" thickBot="1" thickTop="1">
      <c r="A300" s="264">
        <v>3.12</v>
      </c>
      <c r="B300" s="156" t="s">
        <v>746</v>
      </c>
      <c r="C300" s="157"/>
      <c r="D300" s="158" t="s">
        <v>385</v>
      </c>
      <c r="E300" s="158">
        <v>1996</v>
      </c>
      <c r="F300" s="158">
        <v>1997</v>
      </c>
      <c r="G300" s="393">
        <v>1998</v>
      </c>
      <c r="H300" s="158">
        <v>2005</v>
      </c>
      <c r="I300" s="158">
        <v>2010</v>
      </c>
    </row>
    <row r="301" spans="1:10" s="154" customFormat="1" ht="7.5" customHeight="1" thickTop="1">
      <c r="A301" s="160"/>
      <c r="B301" s="161"/>
      <c r="C301" s="133"/>
      <c r="D301" s="162"/>
      <c r="E301" s="163"/>
      <c r="F301" s="164"/>
      <c r="G301" s="165"/>
      <c r="H301" s="166"/>
      <c r="I301" s="167"/>
      <c r="J301" s="168"/>
    </row>
    <row r="302" spans="1:9" ht="55.5" customHeight="1">
      <c r="A302" s="203"/>
      <c r="B302" s="169" t="s">
        <v>1241</v>
      </c>
      <c r="C302" s="170" t="s">
        <v>982</v>
      </c>
      <c r="D302" s="239" t="s">
        <v>1118</v>
      </c>
      <c r="E302" s="212">
        <v>0.26</v>
      </c>
      <c r="F302" s="212">
        <v>0.29</v>
      </c>
      <c r="G302" s="212">
        <v>0.31</v>
      </c>
      <c r="H302" s="245">
        <v>0.31</v>
      </c>
      <c r="I302" s="245">
        <v>0.33</v>
      </c>
    </row>
    <row r="303" spans="1:9" ht="7.5" customHeight="1" thickBot="1">
      <c r="A303" s="189"/>
      <c r="B303" s="180"/>
      <c r="C303" s="181"/>
      <c r="D303" s="182"/>
      <c r="E303" s="183"/>
      <c r="F303" s="183"/>
      <c r="G303" s="183"/>
      <c r="H303" s="259"/>
      <c r="I303" s="259"/>
    </row>
    <row r="304" spans="1:9" ht="7.5" customHeight="1" thickTop="1">
      <c r="A304" s="203"/>
      <c r="B304" s="169"/>
      <c r="C304" s="170"/>
      <c r="D304" s="233"/>
      <c r="E304" s="248"/>
      <c r="F304" s="248"/>
      <c r="G304" s="248"/>
      <c r="H304" s="263"/>
      <c r="I304" s="263"/>
    </row>
    <row r="305" spans="1:9" ht="42" customHeight="1">
      <c r="A305" s="203"/>
      <c r="B305" s="169" t="s">
        <v>1242</v>
      </c>
      <c r="C305" s="170" t="s">
        <v>983</v>
      </c>
      <c r="D305" s="239" t="s">
        <v>1118</v>
      </c>
      <c r="E305" s="212">
        <v>0.65</v>
      </c>
      <c r="F305" s="212">
        <v>0.78</v>
      </c>
      <c r="G305" s="212">
        <v>0.78</v>
      </c>
      <c r="H305" s="245">
        <v>0.79</v>
      </c>
      <c r="I305" s="245">
        <v>0.8</v>
      </c>
    </row>
    <row r="306" spans="1:9" s="173" customFormat="1" ht="7.5" customHeight="1" thickBot="1">
      <c r="A306" s="189"/>
      <c r="B306" s="180"/>
      <c r="C306" s="181"/>
      <c r="D306" s="182"/>
      <c r="E306" s="183"/>
      <c r="F306" s="183"/>
      <c r="G306" s="183"/>
      <c r="H306" s="184"/>
      <c r="I306" s="184"/>
    </row>
    <row r="307" ht="13.5" thickTop="1"/>
    <row r="308" spans="1:9" s="405" customFormat="1" ht="19.5" customHeight="1" thickBot="1">
      <c r="A308" s="264">
        <v>3.13</v>
      </c>
      <c r="B308" s="403" t="s">
        <v>65</v>
      </c>
      <c r="C308" s="404"/>
      <c r="D308" s="158" t="s">
        <v>385</v>
      </c>
      <c r="E308" s="158">
        <v>1997</v>
      </c>
      <c r="F308" s="158">
        <v>1999</v>
      </c>
      <c r="G308" s="393">
        <v>2002</v>
      </c>
      <c r="H308" s="158">
        <v>2005</v>
      </c>
      <c r="I308" s="158">
        <v>2010</v>
      </c>
    </row>
    <row r="309" spans="1:10" s="154" customFormat="1" ht="7.5" customHeight="1" thickTop="1">
      <c r="A309" s="160"/>
      <c r="B309" s="161"/>
      <c r="C309" s="133"/>
      <c r="D309" s="162"/>
      <c r="E309" s="163"/>
      <c r="F309" s="164"/>
      <c r="G309" s="165"/>
      <c r="H309" s="166"/>
      <c r="I309" s="167"/>
      <c r="J309" s="168"/>
    </row>
    <row r="310" spans="1:9" s="168" customFormat="1" ht="54" customHeight="1">
      <c r="A310" s="160"/>
      <c r="B310" s="169" t="s">
        <v>1320</v>
      </c>
      <c r="C310" s="170" t="s">
        <v>180</v>
      </c>
      <c r="D310" s="239" t="s">
        <v>1118</v>
      </c>
      <c r="E310" s="231">
        <v>0.512</v>
      </c>
      <c r="F310" s="231">
        <v>0.688</v>
      </c>
      <c r="G310" s="231">
        <v>0.679</v>
      </c>
      <c r="H310" s="172"/>
      <c r="I310" s="172"/>
    </row>
    <row r="311" spans="1:9" s="173" customFormat="1" ht="7.5" customHeight="1" thickBot="1">
      <c r="A311" s="189"/>
      <c r="B311" s="180"/>
      <c r="C311" s="181"/>
      <c r="D311" s="182"/>
      <c r="E311" s="183"/>
      <c r="F311" s="183"/>
      <c r="G311" s="183"/>
      <c r="H311" s="184"/>
      <c r="I311" s="184"/>
    </row>
    <row r="312" ht="13.5" thickTop="1"/>
    <row r="313" spans="1:9" s="195" customFormat="1" ht="19.5" customHeight="1" thickBot="1">
      <c r="A313" s="264">
        <v>3.14</v>
      </c>
      <c r="B313" s="156" t="s">
        <v>67</v>
      </c>
      <c r="C313" s="157"/>
      <c r="D313" s="158" t="s">
        <v>363</v>
      </c>
      <c r="E313" s="158">
        <v>1996</v>
      </c>
      <c r="F313" s="158">
        <v>1997</v>
      </c>
      <c r="G313" s="393">
        <v>1998</v>
      </c>
      <c r="H313" s="158">
        <v>2005</v>
      </c>
      <c r="I313" s="158">
        <v>2010</v>
      </c>
    </row>
    <row r="314" spans="1:10" s="154" customFormat="1" ht="7.5" customHeight="1" thickTop="1">
      <c r="A314" s="160"/>
      <c r="B314" s="161"/>
      <c r="C314" s="133"/>
      <c r="D314" s="162"/>
      <c r="E314" s="163"/>
      <c r="F314" s="164"/>
      <c r="G314" s="165"/>
      <c r="H314" s="166"/>
      <c r="I314" s="167"/>
      <c r="J314" s="168"/>
    </row>
    <row r="315" spans="1:9" s="168" customFormat="1" ht="27" customHeight="1">
      <c r="A315" s="160"/>
      <c r="B315" s="169" t="s">
        <v>66</v>
      </c>
      <c r="C315" s="170" t="s">
        <v>289</v>
      </c>
      <c r="D315" s="171"/>
      <c r="E315" s="211"/>
      <c r="F315" s="211"/>
      <c r="G315" s="211"/>
      <c r="H315" s="172"/>
      <c r="I315" s="172"/>
    </row>
    <row r="316" spans="1:9" ht="13.5" customHeight="1">
      <c r="A316" s="203"/>
      <c r="B316" s="204"/>
      <c r="C316" s="205" t="s">
        <v>69</v>
      </c>
      <c r="D316" s="267">
        <v>11980</v>
      </c>
      <c r="E316" s="248" t="s">
        <v>1118</v>
      </c>
      <c r="F316" s="268">
        <v>15228</v>
      </c>
      <c r="G316" s="268">
        <v>15792</v>
      </c>
      <c r="H316" s="269">
        <v>17000</v>
      </c>
      <c r="I316" s="269">
        <v>18000</v>
      </c>
    </row>
    <row r="317" spans="1:9" ht="13.5" customHeight="1">
      <c r="A317" s="203"/>
      <c r="B317" s="204"/>
      <c r="C317" s="205" t="s">
        <v>750</v>
      </c>
      <c r="D317" s="239" t="s">
        <v>1118</v>
      </c>
      <c r="E317" s="248" t="s">
        <v>1118</v>
      </c>
      <c r="F317" s="248" t="s">
        <v>1118</v>
      </c>
      <c r="G317" s="248" t="s">
        <v>1118</v>
      </c>
      <c r="H317" s="246"/>
      <c r="I317" s="246"/>
    </row>
    <row r="318" spans="1:9" ht="13.5" customHeight="1">
      <c r="A318" s="203"/>
      <c r="B318" s="204"/>
      <c r="C318" s="205" t="s">
        <v>748</v>
      </c>
      <c r="D318" s="267">
        <v>19444</v>
      </c>
      <c r="E318" s="268">
        <v>21996</v>
      </c>
      <c r="F318" s="268">
        <v>22476</v>
      </c>
      <c r="G318" s="268">
        <v>24188</v>
      </c>
      <c r="H318" s="270">
        <v>26000</v>
      </c>
      <c r="I318" s="269">
        <v>28000</v>
      </c>
    </row>
    <row r="319" spans="1:9" ht="13.5" customHeight="1">
      <c r="A319" s="203"/>
      <c r="B319" s="204"/>
      <c r="C319" s="205" t="s">
        <v>749</v>
      </c>
      <c r="D319" s="239"/>
      <c r="E319" s="248"/>
      <c r="F319" s="248"/>
      <c r="G319" s="248"/>
      <c r="H319" s="246"/>
      <c r="I319" s="246"/>
    </row>
    <row r="320" spans="1:9" ht="13.5" customHeight="1">
      <c r="A320" s="203"/>
      <c r="B320" s="204"/>
      <c r="C320" s="205" t="s">
        <v>70</v>
      </c>
      <c r="D320" s="267">
        <v>23544</v>
      </c>
      <c r="E320" s="248" t="s">
        <v>1118</v>
      </c>
      <c r="F320" s="268">
        <v>23792</v>
      </c>
      <c r="G320" s="248" t="s">
        <v>1118</v>
      </c>
      <c r="H320" s="246"/>
      <c r="I320" s="246"/>
    </row>
    <row r="321" spans="1:9" ht="13.5" customHeight="1">
      <c r="A321" s="203"/>
      <c r="B321" s="204"/>
      <c r="C321" s="205" t="s">
        <v>71</v>
      </c>
      <c r="D321" s="267">
        <v>27880</v>
      </c>
      <c r="E321" s="248" t="s">
        <v>1118</v>
      </c>
      <c r="F321" s="268">
        <v>30956</v>
      </c>
      <c r="G321" s="248" t="s">
        <v>1118</v>
      </c>
      <c r="H321" s="246"/>
      <c r="I321" s="246"/>
    </row>
    <row r="322" spans="1:9" ht="13.5" customHeight="1">
      <c r="A322" s="203"/>
      <c r="B322" s="204"/>
      <c r="C322" s="205" t="s">
        <v>747</v>
      </c>
      <c r="D322" s="267">
        <v>24224</v>
      </c>
      <c r="E322" s="248" t="s">
        <v>1118</v>
      </c>
      <c r="F322" s="248" t="s">
        <v>1118</v>
      </c>
      <c r="G322" s="248" t="s">
        <v>1118</v>
      </c>
      <c r="H322" s="246"/>
      <c r="I322" s="246"/>
    </row>
    <row r="323" spans="1:9" ht="13.5" customHeight="1">
      <c r="A323" s="203"/>
      <c r="B323" s="204"/>
      <c r="C323" s="205" t="s">
        <v>767</v>
      </c>
      <c r="D323" s="239" t="s">
        <v>1118</v>
      </c>
      <c r="E323" s="248" t="s">
        <v>1118</v>
      </c>
      <c r="F323" s="248" t="s">
        <v>1118</v>
      </c>
      <c r="G323" s="248" t="s">
        <v>1118</v>
      </c>
      <c r="H323" s="246"/>
      <c r="I323" s="246"/>
    </row>
    <row r="324" spans="1:9" ht="13.5" customHeight="1" hidden="1">
      <c r="A324" s="203"/>
      <c r="B324" s="204"/>
      <c r="C324" s="205" t="s">
        <v>72</v>
      </c>
      <c r="D324" s="239" t="s">
        <v>407</v>
      </c>
      <c r="E324" s="248" t="s">
        <v>407</v>
      </c>
      <c r="F324" s="248" t="s">
        <v>407</v>
      </c>
      <c r="G324" s="248" t="s">
        <v>407</v>
      </c>
      <c r="H324" s="246"/>
      <c r="I324" s="246"/>
    </row>
    <row r="325" spans="1:9" s="173" customFormat="1" ht="7.5" customHeight="1" thickBot="1">
      <c r="A325" s="189"/>
      <c r="B325" s="180"/>
      <c r="C325" s="181"/>
      <c r="D325" s="182"/>
      <c r="E325" s="183"/>
      <c r="F325" s="183"/>
      <c r="G325" s="183"/>
      <c r="H325" s="184"/>
      <c r="I325" s="184"/>
    </row>
    <row r="326" spans="1:9" s="271" customFormat="1" ht="48" customHeight="1" thickBot="1" thickTop="1">
      <c r="A326" s="458" t="s">
        <v>285</v>
      </c>
      <c r="B326" s="458"/>
      <c r="C326" s="459"/>
      <c r="D326" s="460" t="s">
        <v>402</v>
      </c>
      <c r="E326" s="461"/>
      <c r="F326" s="461"/>
      <c r="G326" s="462"/>
      <c r="H326" s="452" t="s">
        <v>914</v>
      </c>
      <c r="I326" s="453"/>
    </row>
    <row r="327" spans="1:9" s="195" customFormat="1" ht="19.5" customHeight="1" thickBot="1" thickTop="1">
      <c r="A327" s="264">
        <v>3.15</v>
      </c>
      <c r="B327" s="156" t="s">
        <v>587</v>
      </c>
      <c r="C327" s="157"/>
      <c r="D327" s="158">
        <v>1999</v>
      </c>
      <c r="E327" s="158">
        <v>2000</v>
      </c>
      <c r="F327" s="158">
        <v>2001</v>
      </c>
      <c r="G327" s="393">
        <v>2002</v>
      </c>
      <c r="H327" s="158">
        <v>2005</v>
      </c>
      <c r="I327" s="158">
        <v>2010</v>
      </c>
    </row>
    <row r="328" spans="1:10" s="154" customFormat="1" ht="7.5" customHeight="1" thickTop="1">
      <c r="A328" s="160"/>
      <c r="B328" s="161"/>
      <c r="C328" s="133"/>
      <c r="D328" s="163"/>
      <c r="E328" s="163"/>
      <c r="F328" s="164"/>
      <c r="G328" s="165"/>
      <c r="H328" s="166"/>
      <c r="I328" s="167"/>
      <c r="J328" s="168"/>
    </row>
    <row r="329" spans="1:9" s="168" customFormat="1" ht="15" customHeight="1">
      <c r="A329" s="160"/>
      <c r="B329" s="169" t="s">
        <v>68</v>
      </c>
      <c r="C329" s="170" t="s">
        <v>354</v>
      </c>
      <c r="D329" s="211"/>
      <c r="E329" s="211"/>
      <c r="F329" s="211"/>
      <c r="G329" s="211"/>
      <c r="H329" s="172"/>
      <c r="I329" s="172"/>
    </row>
    <row r="330" spans="1:9" ht="12.75" customHeight="1">
      <c r="A330" s="203"/>
      <c r="B330" s="204"/>
      <c r="C330" s="205" t="s">
        <v>74</v>
      </c>
      <c r="D330" s="240">
        <v>29868</v>
      </c>
      <c r="E330" s="419">
        <v>33210</v>
      </c>
      <c r="F330" s="419">
        <v>37084</v>
      </c>
      <c r="G330" s="419">
        <v>41273</v>
      </c>
      <c r="H330" s="241">
        <v>37500</v>
      </c>
      <c r="I330" s="241">
        <v>45000</v>
      </c>
    </row>
    <row r="331" spans="1:9" ht="12.75" customHeight="1">
      <c r="A331" s="203"/>
      <c r="B331" s="204"/>
      <c r="C331" s="205" t="s">
        <v>75</v>
      </c>
      <c r="D331" s="208">
        <v>4.6</v>
      </c>
      <c r="E331" s="410">
        <v>6.3</v>
      </c>
      <c r="F331" s="410">
        <v>4.7</v>
      </c>
      <c r="G331" s="410">
        <v>4.9</v>
      </c>
      <c r="H331" s="272">
        <v>5.3</v>
      </c>
      <c r="I331" s="272">
        <v>5.5</v>
      </c>
    </row>
    <row r="332" spans="1:9" ht="12.75" customHeight="1">
      <c r="A332" s="203"/>
      <c r="B332" s="204"/>
      <c r="C332" s="205" t="s">
        <v>76</v>
      </c>
      <c r="D332" s="208">
        <v>35.83</v>
      </c>
      <c r="E332" s="410">
        <v>46.07</v>
      </c>
      <c r="F332" s="410">
        <v>32.2</v>
      </c>
      <c r="G332" s="410">
        <v>30.9</v>
      </c>
      <c r="H332" s="272">
        <v>45</v>
      </c>
      <c r="I332" s="272">
        <v>46</v>
      </c>
    </row>
    <row r="333" spans="1:9" ht="7.5" customHeight="1" thickBot="1">
      <c r="A333" s="189"/>
      <c r="B333" s="180"/>
      <c r="C333" s="274"/>
      <c r="D333" s="221"/>
      <c r="E333" s="417"/>
      <c r="F333" s="417"/>
      <c r="G333" s="417"/>
      <c r="H333" s="184"/>
      <c r="I333" s="184"/>
    </row>
    <row r="334" spans="1:9" ht="7.5" customHeight="1" thickTop="1">
      <c r="A334" s="203"/>
      <c r="B334" s="204"/>
      <c r="C334" s="275"/>
      <c r="D334" s="276"/>
      <c r="E334" s="423"/>
      <c r="F334" s="423"/>
      <c r="G334" s="423"/>
      <c r="H334" s="246"/>
      <c r="I334" s="246"/>
    </row>
    <row r="335" spans="1:9" ht="27.75" customHeight="1">
      <c r="A335" s="203"/>
      <c r="B335" s="169" t="s">
        <v>1332</v>
      </c>
      <c r="C335" s="170" t="s">
        <v>286</v>
      </c>
      <c r="D335" s="240">
        <v>1147</v>
      </c>
      <c r="E335" s="419">
        <v>1242</v>
      </c>
      <c r="F335" s="419">
        <v>2066</v>
      </c>
      <c r="G335" s="419">
        <v>1890</v>
      </c>
      <c r="H335" s="241">
        <v>2500</v>
      </c>
      <c r="I335" s="241">
        <v>3000</v>
      </c>
    </row>
    <row r="336" spans="1:9" s="173" customFormat="1" ht="7.5" customHeight="1" thickBot="1">
      <c r="A336" s="189"/>
      <c r="B336" s="180"/>
      <c r="C336" s="181"/>
      <c r="D336" s="183"/>
      <c r="E336" s="183"/>
      <c r="F336" s="183"/>
      <c r="G336" s="183"/>
      <c r="H336" s="184"/>
      <c r="I336" s="184"/>
    </row>
    <row r="337" spans="1:9" ht="7.5" customHeight="1" thickTop="1">
      <c r="A337" s="203"/>
      <c r="B337" s="204"/>
      <c r="C337" s="205"/>
      <c r="D337" s="231"/>
      <c r="E337" s="231"/>
      <c r="F337" s="231"/>
      <c r="G337" s="231"/>
      <c r="H337" s="246"/>
      <c r="I337" s="246"/>
    </row>
    <row r="338" spans="1:9" ht="30" customHeight="1">
      <c r="A338" s="203"/>
      <c r="B338" s="169" t="s">
        <v>1243</v>
      </c>
      <c r="C338" s="170" t="s">
        <v>592</v>
      </c>
      <c r="D338" s="231"/>
      <c r="E338" s="231"/>
      <c r="F338" s="231"/>
      <c r="G338" s="231"/>
      <c r="H338" s="246"/>
      <c r="I338" s="246"/>
    </row>
    <row r="339" spans="1:9" ht="13.5" customHeight="1">
      <c r="A339" s="203"/>
      <c r="B339" s="169"/>
      <c r="C339" s="175" t="s">
        <v>78</v>
      </c>
      <c r="D339" s="212">
        <v>0.86</v>
      </c>
      <c r="E339" s="412">
        <v>0.81</v>
      </c>
      <c r="F339" s="412">
        <v>0.86</v>
      </c>
      <c r="G339" s="424" t="s">
        <v>768</v>
      </c>
      <c r="H339" s="245">
        <v>0.88</v>
      </c>
      <c r="I339" s="245">
        <v>0.9</v>
      </c>
    </row>
    <row r="340" spans="1:9" ht="27.75" customHeight="1">
      <c r="A340" s="203"/>
      <c r="B340" s="169"/>
      <c r="C340" s="175" t="s">
        <v>79</v>
      </c>
      <c r="D340" s="212">
        <v>0.73</v>
      </c>
      <c r="E340" s="412">
        <v>0.74</v>
      </c>
      <c r="F340" s="412">
        <v>0.73</v>
      </c>
      <c r="G340" s="412">
        <v>0.82</v>
      </c>
      <c r="H340" s="245">
        <v>0.75</v>
      </c>
      <c r="I340" s="245">
        <v>0.77</v>
      </c>
    </row>
    <row r="341" spans="1:9" ht="27.75" customHeight="1">
      <c r="A341" s="203"/>
      <c r="B341" s="169"/>
      <c r="C341" s="175" t="s">
        <v>80</v>
      </c>
      <c r="D341" s="212">
        <v>0.85</v>
      </c>
      <c r="E341" s="412">
        <v>0.82</v>
      </c>
      <c r="F341" s="412">
        <v>0.85</v>
      </c>
      <c r="G341" s="412">
        <v>0.92</v>
      </c>
      <c r="H341" s="245">
        <v>0.88</v>
      </c>
      <c r="I341" s="245">
        <v>0.9</v>
      </c>
    </row>
    <row r="342" spans="1:9" ht="27.75" customHeight="1">
      <c r="A342" s="203"/>
      <c r="B342" s="169"/>
      <c r="C342" s="175" t="s">
        <v>81</v>
      </c>
      <c r="D342" s="212">
        <v>0.74</v>
      </c>
      <c r="E342" s="412">
        <v>0.73</v>
      </c>
      <c r="F342" s="412">
        <v>0.74</v>
      </c>
      <c r="G342" s="412">
        <v>0.87</v>
      </c>
      <c r="H342" s="245">
        <v>0.89</v>
      </c>
      <c r="I342" s="245">
        <v>0.91</v>
      </c>
    </row>
    <row r="343" spans="1:9" ht="27.75" customHeight="1">
      <c r="A343" s="203"/>
      <c r="B343" s="204"/>
      <c r="C343" s="175" t="s">
        <v>82</v>
      </c>
      <c r="D343" s="212">
        <v>0.53</v>
      </c>
      <c r="E343" s="412">
        <v>0.54</v>
      </c>
      <c r="F343" s="412">
        <v>0.53</v>
      </c>
      <c r="G343" s="412">
        <v>0.6</v>
      </c>
      <c r="H343" s="245">
        <v>0.6</v>
      </c>
      <c r="I343" s="245">
        <v>0.67</v>
      </c>
    </row>
    <row r="344" spans="1:9" ht="7.5" customHeight="1" thickBot="1">
      <c r="A344" s="189"/>
      <c r="B344" s="180"/>
      <c r="C344" s="181"/>
      <c r="D344" s="183"/>
      <c r="E344" s="183"/>
      <c r="F344" s="183"/>
      <c r="G344" s="183"/>
      <c r="H344" s="184"/>
      <c r="I344" s="184"/>
    </row>
    <row r="345" spans="1:9" ht="7.5" customHeight="1" thickTop="1">
      <c r="A345" s="203"/>
      <c r="B345" s="204"/>
      <c r="C345" s="205"/>
      <c r="D345" s="231"/>
      <c r="E345" s="231"/>
      <c r="F345" s="231"/>
      <c r="G345" s="231"/>
      <c r="H345" s="246"/>
      <c r="I345" s="246"/>
    </row>
    <row r="346" spans="1:9" ht="42" customHeight="1">
      <c r="A346" s="203"/>
      <c r="B346" s="169" t="s">
        <v>1244</v>
      </c>
      <c r="C346" s="170" t="s">
        <v>593</v>
      </c>
      <c r="D346" s="231"/>
      <c r="E346" s="231"/>
      <c r="F346" s="231"/>
      <c r="G346" s="231"/>
      <c r="H346" s="246"/>
      <c r="I346" s="246"/>
    </row>
    <row r="347" spans="1:9" ht="27.75" customHeight="1">
      <c r="A347" s="203"/>
      <c r="B347" s="204"/>
      <c r="C347" s="175" t="s">
        <v>958</v>
      </c>
      <c r="D347" s="212">
        <v>0.5</v>
      </c>
      <c r="E347" s="412">
        <v>0.5</v>
      </c>
      <c r="F347" s="412">
        <v>0.5</v>
      </c>
      <c r="G347" s="412">
        <v>0.51</v>
      </c>
      <c r="H347" s="245">
        <v>0.55</v>
      </c>
      <c r="I347" s="245">
        <v>0.6</v>
      </c>
    </row>
    <row r="348" spans="1:9" ht="13.5" customHeight="1">
      <c r="A348" s="203"/>
      <c r="B348" s="204"/>
      <c r="C348" s="175" t="s">
        <v>959</v>
      </c>
      <c r="D348" s="212">
        <v>0.84</v>
      </c>
      <c r="E348" s="412">
        <v>0.89</v>
      </c>
      <c r="F348" s="412">
        <v>0.84</v>
      </c>
      <c r="G348" s="424" t="s">
        <v>768</v>
      </c>
      <c r="H348" s="245">
        <v>0.9</v>
      </c>
      <c r="I348" s="245">
        <v>0.92</v>
      </c>
    </row>
    <row r="349" spans="1:9" ht="7.5" customHeight="1" thickBot="1">
      <c r="A349" s="189"/>
      <c r="B349" s="180"/>
      <c r="C349" s="181"/>
      <c r="D349" s="183"/>
      <c r="E349" s="183"/>
      <c r="F349" s="183"/>
      <c r="G349" s="183"/>
      <c r="H349" s="184"/>
      <c r="I349" s="184"/>
    </row>
    <row r="350" spans="1:9" s="271" customFormat="1" ht="48" customHeight="1" thickBot="1" thickTop="1">
      <c r="A350" s="458" t="s">
        <v>486</v>
      </c>
      <c r="B350" s="458"/>
      <c r="C350" s="459"/>
      <c r="D350" s="460" t="s">
        <v>402</v>
      </c>
      <c r="E350" s="461"/>
      <c r="F350" s="461"/>
      <c r="G350" s="462"/>
      <c r="H350" s="452" t="s">
        <v>914</v>
      </c>
      <c r="I350" s="453"/>
    </row>
    <row r="351" spans="1:9" s="195" customFormat="1" ht="19.5" customHeight="1" thickBot="1" thickTop="1">
      <c r="A351" s="264">
        <v>3.15</v>
      </c>
      <c r="B351" s="156" t="s">
        <v>594</v>
      </c>
      <c r="C351" s="157"/>
      <c r="D351" s="158">
        <v>1998</v>
      </c>
      <c r="E351" s="158">
        <v>1999</v>
      </c>
      <c r="F351" s="158">
        <v>2000</v>
      </c>
      <c r="G351" s="393">
        <v>2001</v>
      </c>
      <c r="H351" s="158">
        <v>2005</v>
      </c>
      <c r="I351" s="158">
        <v>2010</v>
      </c>
    </row>
    <row r="352" spans="1:9" ht="7.5" customHeight="1" thickTop="1">
      <c r="A352" s="203"/>
      <c r="B352" s="204"/>
      <c r="C352" s="175"/>
      <c r="D352" s="231"/>
      <c r="E352" s="231"/>
      <c r="F352" s="231"/>
      <c r="G352" s="231"/>
      <c r="H352" s="246"/>
      <c r="I352" s="246"/>
    </row>
    <row r="353" spans="1:9" ht="15" customHeight="1">
      <c r="A353" s="203"/>
      <c r="B353" s="169" t="s">
        <v>1245</v>
      </c>
      <c r="C353" s="170" t="s">
        <v>355</v>
      </c>
      <c r="D353" s="231"/>
      <c r="E353" s="231"/>
      <c r="F353" s="231"/>
      <c r="G353" s="231"/>
      <c r="H353" s="246"/>
      <c r="I353" s="246"/>
    </row>
    <row r="354" spans="1:9" ht="27.75" customHeight="1">
      <c r="A354" s="203"/>
      <c r="B354" s="204"/>
      <c r="C354" s="175" t="s">
        <v>960</v>
      </c>
      <c r="D354" s="240">
        <v>546</v>
      </c>
      <c r="E354" s="240">
        <v>899</v>
      </c>
      <c r="F354" s="240">
        <v>877</v>
      </c>
      <c r="G354" s="240">
        <v>1057</v>
      </c>
      <c r="H354" s="246"/>
      <c r="I354" s="246"/>
    </row>
    <row r="355" spans="1:9" ht="42" customHeight="1">
      <c r="A355" s="203"/>
      <c r="B355" s="204"/>
      <c r="C355" s="175" t="s">
        <v>769</v>
      </c>
      <c r="D355" s="240">
        <v>950</v>
      </c>
      <c r="E355" s="240">
        <v>900</v>
      </c>
      <c r="F355" s="248" t="s">
        <v>1118</v>
      </c>
      <c r="G355" s="248" t="s">
        <v>1118</v>
      </c>
      <c r="H355" s="246"/>
      <c r="I355" s="246"/>
    </row>
    <row r="356" spans="1:9" ht="13.5" customHeight="1">
      <c r="A356" s="203"/>
      <c r="B356" s="204"/>
      <c r="C356" s="175" t="s">
        <v>770</v>
      </c>
      <c r="D356" s="248"/>
      <c r="E356" s="277"/>
      <c r="F356" s="248"/>
      <c r="G356" s="277"/>
      <c r="H356" s="246"/>
      <c r="I356" s="246"/>
    </row>
    <row r="357" spans="1:9" ht="13.5" customHeight="1">
      <c r="A357" s="203"/>
      <c r="B357" s="204"/>
      <c r="C357" s="175" t="s">
        <v>771</v>
      </c>
      <c r="D357" s="240">
        <v>218</v>
      </c>
      <c r="E357" s="278">
        <v>162</v>
      </c>
      <c r="F357" s="240">
        <v>173</v>
      </c>
      <c r="G357" s="278">
        <v>196</v>
      </c>
      <c r="H357" s="246"/>
      <c r="I357" s="246"/>
    </row>
    <row r="358" spans="1:9" ht="13.5" customHeight="1">
      <c r="A358" s="203"/>
      <c r="B358" s="204"/>
      <c r="C358" s="175" t="s">
        <v>772</v>
      </c>
      <c r="D358" s="240">
        <v>4369</v>
      </c>
      <c r="E358" s="278">
        <v>4387</v>
      </c>
      <c r="F358" s="240">
        <v>4758</v>
      </c>
      <c r="G358" s="278">
        <v>4588</v>
      </c>
      <c r="H358" s="246"/>
      <c r="I358" s="246"/>
    </row>
    <row r="359" spans="1:9" ht="7.5" customHeight="1" thickBot="1">
      <c r="A359" s="189"/>
      <c r="B359" s="180"/>
      <c r="C359" s="181"/>
      <c r="D359" s="183"/>
      <c r="E359" s="183"/>
      <c r="F359" s="183"/>
      <c r="G359" s="183"/>
      <c r="H359" s="184"/>
      <c r="I359" s="184"/>
    </row>
    <row r="360" spans="1:9" ht="7.5" customHeight="1" thickTop="1">
      <c r="A360" s="203"/>
      <c r="B360" s="204"/>
      <c r="C360" s="175"/>
      <c r="D360" s="231"/>
      <c r="E360" s="231"/>
      <c r="F360" s="231"/>
      <c r="G360" s="231"/>
      <c r="H360" s="246"/>
      <c r="I360" s="246"/>
    </row>
    <row r="361" spans="1:9" ht="15" customHeight="1">
      <c r="A361" s="203"/>
      <c r="B361" s="169" t="s">
        <v>1246</v>
      </c>
      <c r="C361" s="170" t="s">
        <v>1120</v>
      </c>
      <c r="D361" s="231"/>
      <c r="E361" s="231"/>
      <c r="F361" s="231"/>
      <c r="G361" s="231"/>
      <c r="H361" s="246"/>
      <c r="I361" s="246"/>
    </row>
    <row r="362" spans="1:9" ht="13.5" customHeight="1">
      <c r="A362" s="203"/>
      <c r="B362" s="204"/>
      <c r="C362" s="175" t="s">
        <v>773</v>
      </c>
      <c r="D362" s="231"/>
      <c r="E362" s="231"/>
      <c r="F362" s="231"/>
      <c r="G362" s="231"/>
      <c r="H362" s="246"/>
      <c r="I362" s="246"/>
    </row>
    <row r="363" spans="1:9" ht="13.5" customHeight="1">
      <c r="A363" s="203"/>
      <c r="B363" s="204"/>
      <c r="C363" s="175" t="s">
        <v>774</v>
      </c>
      <c r="D363" s="240">
        <v>1833</v>
      </c>
      <c r="E363" s="240">
        <v>1189</v>
      </c>
      <c r="F363" s="419">
        <v>982</v>
      </c>
      <c r="G363" s="248" t="s">
        <v>1118</v>
      </c>
      <c r="H363" s="420">
        <v>3000</v>
      </c>
      <c r="I363" s="420">
        <v>5000</v>
      </c>
    </row>
    <row r="364" spans="1:9" ht="13.5" customHeight="1">
      <c r="A364" s="203"/>
      <c r="B364" s="204"/>
      <c r="C364" s="175" t="s">
        <v>775</v>
      </c>
      <c r="D364" s="240">
        <v>2500</v>
      </c>
      <c r="E364" s="240">
        <v>2511</v>
      </c>
      <c r="F364" s="419">
        <v>2500</v>
      </c>
      <c r="G364" s="248" t="s">
        <v>1118</v>
      </c>
      <c r="H364" s="420">
        <v>3000</v>
      </c>
      <c r="I364" s="420">
        <v>3050</v>
      </c>
    </row>
    <row r="365" spans="1:9" ht="13.5" customHeight="1">
      <c r="A365" s="203"/>
      <c r="B365" s="204"/>
      <c r="C365" s="175" t="s">
        <v>776</v>
      </c>
      <c r="D365" s="240">
        <v>400</v>
      </c>
      <c r="E365" s="240">
        <v>0</v>
      </c>
      <c r="F365" s="419">
        <v>3</v>
      </c>
      <c r="G365" s="248" t="s">
        <v>1118</v>
      </c>
      <c r="H365" s="420">
        <v>20</v>
      </c>
      <c r="I365" s="420">
        <v>50</v>
      </c>
    </row>
    <row r="366" spans="1:9" ht="13.5" customHeight="1">
      <c r="A366" s="203"/>
      <c r="B366" s="204"/>
      <c r="C366" s="175" t="s">
        <v>777</v>
      </c>
      <c r="D366" s="240">
        <v>148</v>
      </c>
      <c r="E366" s="240">
        <v>108</v>
      </c>
      <c r="F366" s="419">
        <v>25</v>
      </c>
      <c r="G366" s="248" t="s">
        <v>1118</v>
      </c>
      <c r="H366" s="420">
        <v>450</v>
      </c>
      <c r="I366" s="420">
        <v>600</v>
      </c>
    </row>
    <row r="367" spans="1:9" ht="13.5" customHeight="1">
      <c r="A367" s="203"/>
      <c r="B367" s="204"/>
      <c r="C367" s="175" t="s">
        <v>778</v>
      </c>
      <c r="D367" s="240">
        <v>482</v>
      </c>
      <c r="E367" s="240">
        <v>942</v>
      </c>
      <c r="F367" s="419">
        <v>607</v>
      </c>
      <c r="G367" s="248" t="s">
        <v>1118</v>
      </c>
      <c r="H367" s="420">
        <v>800</v>
      </c>
      <c r="I367" s="420">
        <v>1050</v>
      </c>
    </row>
    <row r="368" spans="1:9" ht="13.5" customHeight="1">
      <c r="A368" s="203"/>
      <c r="B368" s="204"/>
      <c r="C368" s="175" t="s">
        <v>779</v>
      </c>
      <c r="D368" s="240">
        <v>75</v>
      </c>
      <c r="E368" s="240">
        <v>23</v>
      </c>
      <c r="F368" s="419">
        <v>0</v>
      </c>
      <c r="G368" s="248" t="s">
        <v>1118</v>
      </c>
      <c r="H368" s="420">
        <v>20</v>
      </c>
      <c r="I368" s="420">
        <v>50</v>
      </c>
    </row>
    <row r="369" spans="1:9" ht="7.5" customHeight="1" thickBot="1">
      <c r="A369" s="189"/>
      <c r="B369" s="180"/>
      <c r="C369" s="181"/>
      <c r="D369" s="183"/>
      <c r="E369" s="183"/>
      <c r="F369" s="183"/>
      <c r="G369" s="183"/>
      <c r="H369" s="184"/>
      <c r="I369" s="184"/>
    </row>
    <row r="370" spans="1:10" s="154" customFormat="1" ht="7.5" customHeight="1" thickTop="1">
      <c r="A370" s="160"/>
      <c r="B370" s="161"/>
      <c r="C370" s="133"/>
      <c r="D370" s="164"/>
      <c r="E370" s="165"/>
      <c r="F370" s="164"/>
      <c r="G370" s="165"/>
      <c r="H370" s="166"/>
      <c r="I370" s="167"/>
      <c r="J370" s="168"/>
    </row>
    <row r="371" spans="1:9" ht="15.75" customHeight="1">
      <c r="A371" s="203"/>
      <c r="B371" s="169" t="s">
        <v>1247</v>
      </c>
      <c r="C371" s="170" t="s">
        <v>1121</v>
      </c>
      <c r="D371" s="231"/>
      <c r="E371" s="231"/>
      <c r="F371" s="231"/>
      <c r="G371" s="231"/>
      <c r="H371" s="246"/>
      <c r="I371" s="246"/>
    </row>
    <row r="372" spans="1:9" ht="13.5" customHeight="1">
      <c r="A372" s="203"/>
      <c r="B372" s="204"/>
      <c r="C372" s="175" t="s">
        <v>780</v>
      </c>
      <c r="D372" s="231"/>
      <c r="E372" s="231"/>
      <c r="F372" s="231"/>
      <c r="G372" s="231"/>
      <c r="H372" s="246"/>
      <c r="I372" s="246"/>
    </row>
    <row r="373" spans="1:9" ht="13.5" customHeight="1">
      <c r="A373" s="203"/>
      <c r="B373" s="204"/>
      <c r="C373" s="175" t="s">
        <v>781</v>
      </c>
      <c r="D373" s="231">
        <v>0.4235</v>
      </c>
      <c r="E373" s="231">
        <v>0.4182</v>
      </c>
      <c r="F373" s="231">
        <v>0.4237</v>
      </c>
      <c r="G373" s="231">
        <v>0.425</v>
      </c>
      <c r="H373" s="245">
        <v>0.4</v>
      </c>
      <c r="I373" s="245">
        <v>0.38</v>
      </c>
    </row>
    <row r="374" spans="1:9" ht="13.5" customHeight="1">
      <c r="A374" s="203"/>
      <c r="B374" s="204"/>
      <c r="C374" s="133" t="s">
        <v>782</v>
      </c>
      <c r="D374" s="231">
        <v>0.5765</v>
      </c>
      <c r="E374" s="231">
        <v>0.5818</v>
      </c>
      <c r="F374" s="231">
        <v>0.5763</v>
      </c>
      <c r="G374" s="231">
        <v>0.575</v>
      </c>
      <c r="H374" s="245">
        <v>0.6</v>
      </c>
      <c r="I374" s="245">
        <v>0.62</v>
      </c>
    </row>
    <row r="375" spans="1:9" ht="13.5" customHeight="1">
      <c r="A375" s="203"/>
      <c r="B375" s="204"/>
      <c r="C375" s="175" t="s">
        <v>783</v>
      </c>
      <c r="D375" s="231"/>
      <c r="E375" s="231"/>
      <c r="F375" s="231"/>
      <c r="G375" s="231"/>
      <c r="H375" s="246"/>
      <c r="I375" s="246"/>
    </row>
    <row r="376" spans="1:9" ht="13.5" customHeight="1">
      <c r="A376" s="203"/>
      <c r="B376" s="204"/>
      <c r="C376" s="175" t="s">
        <v>781</v>
      </c>
      <c r="D376" s="248" t="s">
        <v>1118</v>
      </c>
      <c r="E376" s="248" t="s">
        <v>1118</v>
      </c>
      <c r="F376" s="248" t="s">
        <v>1118</v>
      </c>
      <c r="G376" s="248" t="s">
        <v>1118</v>
      </c>
      <c r="H376" s="246"/>
      <c r="I376" s="246"/>
    </row>
    <row r="377" spans="1:9" ht="13.5" customHeight="1">
      <c r="A377" s="203"/>
      <c r="B377" s="204"/>
      <c r="C377" s="133" t="s">
        <v>782</v>
      </c>
      <c r="D377" s="248" t="s">
        <v>1118</v>
      </c>
      <c r="E377" s="248" t="s">
        <v>1118</v>
      </c>
      <c r="F377" s="248" t="s">
        <v>1118</v>
      </c>
      <c r="G377" s="248" t="s">
        <v>1118</v>
      </c>
      <c r="H377" s="246"/>
      <c r="I377" s="246"/>
    </row>
    <row r="378" spans="1:9" s="173" customFormat="1" ht="7.5" customHeight="1" thickBot="1">
      <c r="A378" s="189"/>
      <c r="B378" s="180"/>
      <c r="C378" s="181"/>
      <c r="D378" s="183"/>
      <c r="E378" s="183"/>
      <c r="F378" s="183"/>
      <c r="G378" s="183"/>
      <c r="H378" s="184"/>
      <c r="I378" s="184"/>
    </row>
    <row r="379" spans="1:9" s="271" customFormat="1" ht="48" customHeight="1" thickBot="1" thickTop="1">
      <c r="A379" s="458" t="s">
        <v>486</v>
      </c>
      <c r="B379" s="458"/>
      <c r="C379" s="459"/>
      <c r="D379" s="460" t="s">
        <v>402</v>
      </c>
      <c r="E379" s="461"/>
      <c r="F379" s="461"/>
      <c r="G379" s="462"/>
      <c r="H379" s="452" t="s">
        <v>914</v>
      </c>
      <c r="I379" s="453"/>
    </row>
    <row r="380" spans="1:9" s="173" customFormat="1" ht="19.5" customHeight="1" thickBot="1" thickTop="1">
      <c r="A380" s="279">
        <v>3.16</v>
      </c>
      <c r="B380" s="156" t="s">
        <v>784</v>
      </c>
      <c r="C380" s="157"/>
      <c r="D380" s="158" t="s">
        <v>363</v>
      </c>
      <c r="E380" s="158">
        <v>1997</v>
      </c>
      <c r="F380" s="158">
        <v>1998</v>
      </c>
      <c r="G380" s="393">
        <v>1999</v>
      </c>
      <c r="H380" s="158">
        <v>2005</v>
      </c>
      <c r="I380" s="158">
        <v>2010</v>
      </c>
    </row>
    <row r="381" spans="1:10" s="154" customFormat="1" ht="7.5" customHeight="1" thickTop="1">
      <c r="A381" s="160"/>
      <c r="B381" s="161"/>
      <c r="C381" s="133"/>
      <c r="D381" s="162"/>
      <c r="E381" s="163"/>
      <c r="F381" s="164"/>
      <c r="G381" s="165"/>
      <c r="H381" s="166"/>
      <c r="I381" s="167"/>
      <c r="J381" s="168"/>
    </row>
    <row r="382" spans="1:9" s="168" customFormat="1" ht="42" customHeight="1">
      <c r="A382" s="160"/>
      <c r="B382" s="169" t="s">
        <v>73</v>
      </c>
      <c r="C382" s="170" t="s">
        <v>595</v>
      </c>
      <c r="D382" s="267">
        <v>4268</v>
      </c>
      <c r="E382" s="268">
        <v>4705</v>
      </c>
      <c r="F382" s="268">
        <v>4716</v>
      </c>
      <c r="G382" s="268">
        <v>4844</v>
      </c>
      <c r="H382" s="188">
        <v>5287</v>
      </c>
      <c r="I382" s="188">
        <v>5687</v>
      </c>
    </row>
    <row r="383" spans="1:9" s="173" customFormat="1" ht="7.5" customHeight="1" thickBot="1">
      <c r="A383" s="189"/>
      <c r="B383" s="180"/>
      <c r="C383" s="181"/>
      <c r="D383" s="280"/>
      <c r="E383" s="242"/>
      <c r="F383" s="242"/>
      <c r="G383" s="242"/>
      <c r="H383" s="281"/>
      <c r="I383" s="281"/>
    </row>
    <row r="384" spans="1:9" s="173" customFormat="1" ht="7.5" customHeight="1" thickTop="1">
      <c r="A384" s="179"/>
      <c r="B384" s="161"/>
      <c r="C384" s="213"/>
      <c r="D384" s="171"/>
      <c r="E384" s="199"/>
      <c r="F384" s="199"/>
      <c r="G384" s="199"/>
      <c r="H384" s="200"/>
      <c r="I384" s="200"/>
    </row>
    <row r="385" spans="1:9" s="168" customFormat="1" ht="54.75" customHeight="1">
      <c r="A385" s="160"/>
      <c r="B385" s="169" t="s">
        <v>77</v>
      </c>
      <c r="C385" s="170" t="s">
        <v>596</v>
      </c>
      <c r="D385" s="233">
        <v>0.64</v>
      </c>
      <c r="E385" s="211">
        <v>0.73</v>
      </c>
      <c r="F385" s="211">
        <v>0.75</v>
      </c>
      <c r="G385" s="211">
        <v>0.76</v>
      </c>
      <c r="H385" s="172">
        <v>0.77</v>
      </c>
      <c r="I385" s="172">
        <v>0.78</v>
      </c>
    </row>
    <row r="386" spans="1:9" s="173" customFormat="1" ht="7.5" customHeight="1" thickBot="1">
      <c r="A386" s="189"/>
      <c r="B386" s="180"/>
      <c r="C386" s="181"/>
      <c r="D386" s="218"/>
      <c r="E386" s="221"/>
      <c r="F386" s="221"/>
      <c r="G386" s="221"/>
      <c r="H386" s="184"/>
      <c r="I386" s="184"/>
    </row>
    <row r="387" ht="13.5" thickTop="1"/>
    <row r="388" spans="1:9" s="195" customFormat="1" ht="19.5" customHeight="1" thickBot="1">
      <c r="A388" s="264">
        <v>3.17</v>
      </c>
      <c r="B388" s="156" t="s">
        <v>787</v>
      </c>
      <c r="C388" s="157"/>
      <c r="D388" s="158" t="s">
        <v>374</v>
      </c>
      <c r="E388" s="158">
        <v>1996</v>
      </c>
      <c r="F388" s="158">
        <v>1997</v>
      </c>
      <c r="G388" s="393">
        <v>1998</v>
      </c>
      <c r="H388" s="158">
        <v>2005</v>
      </c>
      <c r="I388" s="158">
        <v>2010</v>
      </c>
    </row>
    <row r="389" spans="1:10" s="154" customFormat="1" ht="7.5" customHeight="1" thickTop="1">
      <c r="A389" s="160"/>
      <c r="B389" s="161"/>
      <c r="C389" s="133"/>
      <c r="D389" s="162"/>
      <c r="E389" s="163"/>
      <c r="F389" s="164"/>
      <c r="G389" s="165"/>
      <c r="H389" s="166"/>
      <c r="I389" s="167"/>
      <c r="J389" s="168"/>
    </row>
    <row r="390" spans="1:9" s="168" customFormat="1" ht="15" customHeight="1">
      <c r="A390" s="160"/>
      <c r="B390" s="169" t="s">
        <v>785</v>
      </c>
      <c r="C390" s="196" t="s">
        <v>789</v>
      </c>
      <c r="D390" s="228"/>
      <c r="E390" s="229"/>
      <c r="F390" s="229"/>
      <c r="G390" s="229"/>
      <c r="H390" s="230"/>
      <c r="I390" s="230"/>
    </row>
    <row r="391" spans="1:9" ht="13.5" customHeight="1">
      <c r="A391" s="203"/>
      <c r="B391" s="204"/>
      <c r="C391" s="205" t="s">
        <v>0</v>
      </c>
      <c r="D391" s="244">
        <v>0.099</v>
      </c>
      <c r="E391" s="231">
        <v>0.012</v>
      </c>
      <c r="F391" s="231">
        <v>0.02</v>
      </c>
      <c r="G391" s="231">
        <v>0.022</v>
      </c>
      <c r="H391" s="246"/>
      <c r="I391" s="246"/>
    </row>
    <row r="392" spans="1:9" ht="13.5" customHeight="1">
      <c r="A392" s="203"/>
      <c r="B392" s="204"/>
      <c r="C392" s="205" t="s">
        <v>1</v>
      </c>
      <c r="D392" s="244">
        <v>0.47</v>
      </c>
      <c r="E392" s="231">
        <v>0.33</v>
      </c>
      <c r="F392" s="231">
        <v>0.33</v>
      </c>
      <c r="G392" s="231">
        <v>0.363</v>
      </c>
      <c r="H392" s="246"/>
      <c r="I392" s="246"/>
    </row>
    <row r="393" spans="1:9" ht="13.5" customHeight="1">
      <c r="A393" s="203"/>
      <c r="B393" s="204"/>
      <c r="C393" s="205" t="s">
        <v>2</v>
      </c>
      <c r="D393" s="244">
        <v>0.33</v>
      </c>
      <c r="E393" s="231">
        <v>0.54</v>
      </c>
      <c r="F393" s="231">
        <v>0.52</v>
      </c>
      <c r="G393" s="231">
        <v>0.499</v>
      </c>
      <c r="H393" s="246"/>
      <c r="I393" s="246"/>
    </row>
    <row r="394" spans="1:9" ht="13.5" customHeight="1">
      <c r="A394" s="203"/>
      <c r="B394" s="204"/>
      <c r="C394" s="205" t="s">
        <v>3</v>
      </c>
      <c r="D394" s="244">
        <v>0.098</v>
      </c>
      <c r="E394" s="231">
        <v>0.12</v>
      </c>
      <c r="F394" s="231">
        <v>0.13</v>
      </c>
      <c r="G394" s="231">
        <v>0.116</v>
      </c>
      <c r="H394" s="246"/>
      <c r="I394" s="246"/>
    </row>
    <row r="395" spans="1:9" s="173" customFormat="1" ht="7.5" customHeight="1">
      <c r="A395" s="179"/>
      <c r="B395" s="161"/>
      <c r="C395" s="213"/>
      <c r="D395" s="399"/>
      <c r="E395" s="202"/>
      <c r="F395" s="202"/>
      <c r="G395" s="202"/>
      <c r="H395" s="166"/>
      <c r="I395" s="166"/>
    </row>
    <row r="396" spans="1:9" s="405" customFormat="1" ht="19.5" customHeight="1" thickBot="1">
      <c r="A396" s="264">
        <v>3.17</v>
      </c>
      <c r="B396" s="403" t="s">
        <v>220</v>
      </c>
      <c r="C396" s="404"/>
      <c r="D396" s="158" t="s">
        <v>430</v>
      </c>
      <c r="E396" s="158">
        <v>1999</v>
      </c>
      <c r="F396" s="158">
        <v>2000</v>
      </c>
      <c r="G396" s="393">
        <v>2001</v>
      </c>
      <c r="H396" s="158">
        <v>2005</v>
      </c>
      <c r="I396" s="158">
        <v>2010</v>
      </c>
    </row>
    <row r="397" spans="1:10" s="154" customFormat="1" ht="7.5" customHeight="1" thickTop="1">
      <c r="A397" s="160"/>
      <c r="B397" s="161"/>
      <c r="C397" s="133"/>
      <c r="D397" s="162"/>
      <c r="E397" s="163"/>
      <c r="F397" s="164"/>
      <c r="G397" s="165"/>
      <c r="H397" s="166"/>
      <c r="I397" s="167"/>
      <c r="J397" s="168"/>
    </row>
    <row r="398" spans="1:9" s="173" customFormat="1" ht="15" customHeight="1">
      <c r="A398" s="179"/>
      <c r="B398" s="169" t="s">
        <v>786</v>
      </c>
      <c r="C398" s="196" t="s">
        <v>221</v>
      </c>
      <c r="D398" s="201"/>
      <c r="E398" s="202"/>
      <c r="F398" s="202"/>
      <c r="G398" s="202"/>
      <c r="H398" s="166"/>
      <c r="I398" s="166"/>
    </row>
    <row r="399" spans="1:9" s="173" customFormat="1" ht="13.5" customHeight="1">
      <c r="A399" s="179"/>
      <c r="B399" s="161"/>
      <c r="C399" s="205" t="s">
        <v>5</v>
      </c>
      <c r="D399" s="426">
        <v>23.3</v>
      </c>
      <c r="E399" s="410">
        <v>26.3</v>
      </c>
      <c r="F399" s="410">
        <v>26.3</v>
      </c>
      <c r="G399" s="410">
        <v>26.6</v>
      </c>
      <c r="H399" s="200"/>
      <c r="I399" s="209">
        <v>20</v>
      </c>
    </row>
    <row r="400" spans="1:9" s="173" customFormat="1" ht="13.5" customHeight="1">
      <c r="A400" s="179"/>
      <c r="B400" s="161"/>
      <c r="C400" s="205" t="s">
        <v>6</v>
      </c>
      <c r="D400" s="64"/>
      <c r="E400" s="83"/>
      <c r="F400" s="83"/>
      <c r="G400" s="83"/>
      <c r="H400" s="166"/>
      <c r="I400" s="440"/>
    </row>
    <row r="401" spans="1:9" s="173" customFormat="1" ht="13.5" customHeight="1">
      <c r="A401" s="179"/>
      <c r="B401" s="161"/>
      <c r="C401" s="205" t="s">
        <v>55</v>
      </c>
      <c r="D401" s="426">
        <v>25.5</v>
      </c>
      <c r="E401" s="410">
        <v>29.1</v>
      </c>
      <c r="F401" s="410">
        <v>28.9</v>
      </c>
      <c r="G401" s="410">
        <v>29.3</v>
      </c>
      <c r="H401" s="200"/>
      <c r="I401" s="209">
        <v>22</v>
      </c>
    </row>
    <row r="402" spans="1:9" s="173" customFormat="1" ht="13.5" customHeight="1">
      <c r="A402" s="179"/>
      <c r="B402" s="161"/>
      <c r="C402" s="205" t="s">
        <v>7</v>
      </c>
      <c r="D402" s="426">
        <v>27.1</v>
      </c>
      <c r="E402" s="410">
        <v>29</v>
      </c>
      <c r="F402" s="410">
        <v>28.8</v>
      </c>
      <c r="G402" s="410">
        <v>29.9</v>
      </c>
      <c r="H402" s="200"/>
      <c r="I402" s="209">
        <v>22</v>
      </c>
    </row>
    <row r="403" spans="1:9" s="173" customFormat="1" ht="13.5" customHeight="1">
      <c r="A403" s="179"/>
      <c r="B403" s="161"/>
      <c r="C403" s="205" t="s">
        <v>8</v>
      </c>
      <c r="D403" s="426">
        <v>27</v>
      </c>
      <c r="E403" s="410">
        <v>28.9</v>
      </c>
      <c r="F403" s="410">
        <v>29</v>
      </c>
      <c r="G403" s="410">
        <v>29.5</v>
      </c>
      <c r="H403" s="200"/>
      <c r="I403" s="209">
        <v>22</v>
      </c>
    </row>
    <row r="404" spans="1:9" s="173" customFormat="1" ht="13.5" customHeight="1">
      <c r="A404" s="179"/>
      <c r="B404" s="161"/>
      <c r="C404" s="205" t="s">
        <v>9</v>
      </c>
      <c r="D404" s="426">
        <v>24.8</v>
      </c>
      <c r="E404" s="410">
        <v>28.9</v>
      </c>
      <c r="F404" s="410">
        <v>28.1</v>
      </c>
      <c r="G404" s="410">
        <v>29.5</v>
      </c>
      <c r="H404" s="200"/>
      <c r="I404" s="209">
        <v>22</v>
      </c>
    </row>
    <row r="405" spans="1:9" s="173" customFormat="1" ht="13.5" customHeight="1">
      <c r="A405" s="179"/>
      <c r="B405" s="161"/>
      <c r="C405" s="205" t="s">
        <v>10</v>
      </c>
      <c r="D405" s="426"/>
      <c r="E405" s="83"/>
      <c r="F405" s="83"/>
      <c r="G405" s="83"/>
      <c r="H405" s="166"/>
      <c r="I405" s="440"/>
    </row>
    <row r="406" spans="1:9" s="173" customFormat="1" ht="13.5" customHeight="1">
      <c r="A406" s="179"/>
      <c r="B406" s="161"/>
      <c r="C406" s="205" t="s">
        <v>55</v>
      </c>
      <c r="D406" s="426">
        <v>25.7</v>
      </c>
      <c r="E406" s="410">
        <v>31.4</v>
      </c>
      <c r="F406" s="410">
        <v>31.3</v>
      </c>
      <c r="G406" s="410">
        <v>32.5</v>
      </c>
      <c r="H406" s="200"/>
      <c r="I406" s="209">
        <v>25</v>
      </c>
    </row>
    <row r="407" spans="1:9" s="173" customFormat="1" ht="13.5" customHeight="1">
      <c r="A407" s="179"/>
      <c r="B407" s="161"/>
      <c r="C407" s="205" t="s">
        <v>7</v>
      </c>
      <c r="D407" s="426">
        <v>26.9</v>
      </c>
      <c r="E407" s="410">
        <v>31</v>
      </c>
      <c r="F407" s="410">
        <v>30.9</v>
      </c>
      <c r="G407" s="410">
        <v>32.3</v>
      </c>
      <c r="H407" s="200"/>
      <c r="I407" s="209">
        <v>25</v>
      </c>
    </row>
    <row r="408" spans="1:9" s="173" customFormat="1" ht="13.5" customHeight="1">
      <c r="A408" s="179"/>
      <c r="B408" s="161"/>
      <c r="C408" s="205" t="s">
        <v>8</v>
      </c>
      <c r="D408" s="426">
        <v>27.8</v>
      </c>
      <c r="E408" s="410">
        <v>31.4</v>
      </c>
      <c r="F408" s="410">
        <v>32</v>
      </c>
      <c r="G408" s="410">
        <v>32.7</v>
      </c>
      <c r="H408" s="200"/>
      <c r="I408" s="209">
        <v>25</v>
      </c>
    </row>
    <row r="409" spans="1:9" s="173" customFormat="1" ht="13.5" customHeight="1">
      <c r="A409" s="179"/>
      <c r="B409" s="161"/>
      <c r="C409" s="205" t="s">
        <v>9</v>
      </c>
      <c r="D409" s="426">
        <v>25.4</v>
      </c>
      <c r="E409" s="410">
        <v>30.8</v>
      </c>
      <c r="F409" s="410">
        <v>30.8</v>
      </c>
      <c r="G409" s="410">
        <v>32.3</v>
      </c>
      <c r="H409" s="200"/>
      <c r="I409" s="209">
        <v>25</v>
      </c>
    </row>
    <row r="410" spans="1:9" s="173" customFormat="1" ht="7.5" customHeight="1" thickBot="1">
      <c r="A410" s="189"/>
      <c r="B410" s="180"/>
      <c r="C410" s="181"/>
      <c r="D410" s="182"/>
      <c r="E410" s="183"/>
      <c r="F410" s="183"/>
      <c r="G410" s="183"/>
      <c r="H410" s="184"/>
      <c r="I410" s="184"/>
    </row>
    <row r="411" spans="1:9" s="271" customFormat="1" ht="48" customHeight="1" thickBot="1" thickTop="1">
      <c r="A411" s="458" t="s">
        <v>486</v>
      </c>
      <c r="B411" s="458"/>
      <c r="C411" s="459"/>
      <c r="D411" s="460" t="s">
        <v>402</v>
      </c>
      <c r="E411" s="461"/>
      <c r="F411" s="461"/>
      <c r="G411" s="462"/>
      <c r="H411" s="452" t="s">
        <v>914</v>
      </c>
      <c r="I411" s="453"/>
    </row>
    <row r="412" spans="1:9" s="195" customFormat="1" ht="19.5" customHeight="1" thickBot="1" thickTop="1">
      <c r="A412" s="279">
        <v>3.18</v>
      </c>
      <c r="B412" s="156" t="s">
        <v>11</v>
      </c>
      <c r="C412" s="157"/>
      <c r="D412" s="158" t="s">
        <v>385</v>
      </c>
      <c r="E412" s="158">
        <v>1998</v>
      </c>
      <c r="F412" s="158">
        <v>1999</v>
      </c>
      <c r="G412" s="393">
        <v>2000</v>
      </c>
      <c r="H412" s="158">
        <v>2005</v>
      </c>
      <c r="I412" s="158">
        <v>2010</v>
      </c>
    </row>
    <row r="413" spans="1:10" s="154" customFormat="1" ht="7.5" customHeight="1" thickTop="1">
      <c r="A413" s="160"/>
      <c r="B413" s="161"/>
      <c r="C413" s="133"/>
      <c r="D413" s="162"/>
      <c r="E413" s="163"/>
      <c r="F413" s="164"/>
      <c r="G413" s="165"/>
      <c r="H413" s="166"/>
      <c r="I413" s="167"/>
      <c r="J413" s="168"/>
    </row>
    <row r="414" spans="1:9" s="168" customFormat="1" ht="15" customHeight="1">
      <c r="A414" s="160"/>
      <c r="B414" s="169" t="s">
        <v>788</v>
      </c>
      <c r="C414" s="170" t="s">
        <v>1122</v>
      </c>
      <c r="D414" s="174"/>
      <c r="E414" s="248"/>
      <c r="F414" s="163"/>
      <c r="G414" s="163"/>
      <c r="H414" s="172"/>
      <c r="I414" s="172"/>
    </row>
    <row r="415" spans="1:9" s="168" customFormat="1" ht="27" customHeight="1">
      <c r="A415" s="160"/>
      <c r="B415" s="169"/>
      <c r="C415" s="205" t="s">
        <v>961</v>
      </c>
      <c r="D415" s="239" t="s">
        <v>1118</v>
      </c>
      <c r="E415" s="248" t="s">
        <v>1118</v>
      </c>
      <c r="F415" s="248" t="s">
        <v>1118</v>
      </c>
      <c r="G415" s="248" t="s">
        <v>1118</v>
      </c>
      <c r="H415" s="172"/>
      <c r="I415" s="172"/>
    </row>
    <row r="416" spans="1:9" s="168" customFormat="1" ht="15" customHeight="1">
      <c r="A416" s="160"/>
      <c r="B416" s="169"/>
      <c r="C416" s="205" t="s">
        <v>962</v>
      </c>
      <c r="D416" s="239" t="s">
        <v>1118</v>
      </c>
      <c r="E416" s="268">
        <v>48923</v>
      </c>
      <c r="F416" s="268">
        <v>51246</v>
      </c>
      <c r="G416" s="248" t="s">
        <v>1118</v>
      </c>
      <c r="H416" s="172"/>
      <c r="I416" s="172"/>
    </row>
    <row r="417" spans="1:9" s="168" customFormat="1" ht="7.5" customHeight="1" thickBot="1">
      <c r="A417" s="189"/>
      <c r="B417" s="180"/>
      <c r="C417" s="181"/>
      <c r="D417" s="182"/>
      <c r="E417" s="183"/>
      <c r="F417" s="183"/>
      <c r="G417" s="183"/>
      <c r="H417" s="184"/>
      <c r="I417" s="184"/>
    </row>
    <row r="418" spans="1:9" s="168" customFormat="1" ht="7.5" customHeight="1" thickTop="1">
      <c r="A418" s="160"/>
      <c r="B418" s="169"/>
      <c r="C418" s="170"/>
      <c r="D418" s="174"/>
      <c r="E418" s="248"/>
      <c r="F418" s="163"/>
      <c r="G418" s="163"/>
      <c r="H418" s="166"/>
      <c r="I418" s="172"/>
    </row>
    <row r="419" spans="1:9" s="168" customFormat="1" ht="27.75" customHeight="1">
      <c r="A419" s="160"/>
      <c r="B419" s="169" t="s">
        <v>4</v>
      </c>
      <c r="C419" s="170" t="s">
        <v>14</v>
      </c>
      <c r="D419" s="239" t="s">
        <v>1118</v>
      </c>
      <c r="E419" s="211">
        <v>0.84</v>
      </c>
      <c r="F419" s="211">
        <v>0.73</v>
      </c>
      <c r="G419" s="211">
        <v>0.77</v>
      </c>
      <c r="H419" s="200"/>
      <c r="I419" s="172"/>
    </row>
    <row r="420" spans="1:9" s="168" customFormat="1" ht="7.5" customHeight="1" thickBot="1">
      <c r="A420" s="189"/>
      <c r="B420" s="180"/>
      <c r="C420" s="181"/>
      <c r="D420" s="182"/>
      <c r="E420" s="183"/>
      <c r="F420" s="183"/>
      <c r="G420" s="183"/>
      <c r="H420" s="184"/>
      <c r="I420" s="184"/>
    </row>
    <row r="421" spans="1:9" s="168" customFormat="1" ht="7.5" customHeight="1" thickTop="1">
      <c r="A421" s="160"/>
      <c r="B421" s="169"/>
      <c r="C421" s="170"/>
      <c r="D421" s="174"/>
      <c r="E421" s="248"/>
      <c r="F421" s="163"/>
      <c r="G421" s="163"/>
      <c r="H421" s="166"/>
      <c r="I421" s="172"/>
    </row>
    <row r="422" spans="1:9" s="168" customFormat="1" ht="15" customHeight="1">
      <c r="A422" s="160"/>
      <c r="B422" s="169" t="s">
        <v>1333</v>
      </c>
      <c r="C422" s="170" t="s">
        <v>1123</v>
      </c>
      <c r="D422" s="174"/>
      <c r="E422" s="248"/>
      <c r="F422" s="215"/>
      <c r="G422" s="215"/>
      <c r="H422" s="166"/>
      <c r="I422" s="172"/>
    </row>
    <row r="423" spans="1:9" s="168" customFormat="1" ht="15" customHeight="1">
      <c r="A423" s="160"/>
      <c r="B423" s="169"/>
      <c r="C423" s="175" t="s">
        <v>973</v>
      </c>
      <c r="D423" s="239" t="s">
        <v>1118</v>
      </c>
      <c r="E423" s="240">
        <v>210789</v>
      </c>
      <c r="F423" s="240">
        <v>217078</v>
      </c>
      <c r="G423" s="240">
        <v>223510</v>
      </c>
      <c r="H423" s="200"/>
      <c r="I423" s="172"/>
    </row>
    <row r="424" spans="1:9" s="168" customFormat="1" ht="13.5" customHeight="1">
      <c r="A424" s="160"/>
      <c r="B424" s="133"/>
      <c r="C424" s="175" t="s">
        <v>617</v>
      </c>
      <c r="D424" s="239" t="s">
        <v>1118</v>
      </c>
      <c r="E424" s="240">
        <v>43546</v>
      </c>
      <c r="F424" s="240">
        <v>40043</v>
      </c>
      <c r="G424" s="240">
        <v>41405</v>
      </c>
      <c r="H424" s="172"/>
      <c r="I424" s="172"/>
    </row>
    <row r="425" spans="1:9" s="168" customFormat="1" ht="13.5" customHeight="1">
      <c r="A425" s="160"/>
      <c r="B425" s="133"/>
      <c r="C425" s="175" t="s">
        <v>618</v>
      </c>
      <c r="D425" s="239" t="s">
        <v>1118</v>
      </c>
      <c r="E425" s="240">
        <v>223633</v>
      </c>
      <c r="F425" s="240">
        <v>230552</v>
      </c>
      <c r="G425" s="240">
        <v>230552</v>
      </c>
      <c r="H425" s="172"/>
      <c r="I425" s="172"/>
    </row>
    <row r="426" spans="1:9" s="173" customFormat="1" ht="7.5" customHeight="1" thickBot="1">
      <c r="A426" s="189"/>
      <c r="B426" s="180"/>
      <c r="C426" s="181"/>
      <c r="D426" s="182"/>
      <c r="E426" s="183"/>
      <c r="F426" s="183"/>
      <c r="G426" s="183"/>
      <c r="H426" s="184"/>
      <c r="I426" s="184"/>
    </row>
    <row r="427" spans="1:10" s="154" customFormat="1" ht="7.5" customHeight="1" thickTop="1">
      <c r="A427" s="160"/>
      <c r="B427" s="161"/>
      <c r="C427" s="133"/>
      <c r="D427" s="162"/>
      <c r="E427" s="163"/>
      <c r="F427" s="164"/>
      <c r="G427" s="165"/>
      <c r="H427" s="166"/>
      <c r="I427" s="167"/>
      <c r="J427" s="168"/>
    </row>
    <row r="428" spans="1:9" s="168" customFormat="1" ht="27.75" customHeight="1">
      <c r="A428" s="160"/>
      <c r="B428" s="169" t="s">
        <v>1248</v>
      </c>
      <c r="C428" s="170" t="s">
        <v>864</v>
      </c>
      <c r="D428" s="282"/>
      <c r="E428" s="240"/>
      <c r="F428" s="163"/>
      <c r="G428" s="163"/>
      <c r="H428" s="172"/>
      <c r="I428" s="172"/>
    </row>
    <row r="429" spans="1:9" s="168" customFormat="1" ht="15" customHeight="1">
      <c r="A429" s="160"/>
      <c r="B429" s="169"/>
      <c r="C429" s="175" t="s">
        <v>867</v>
      </c>
      <c r="D429" s="239" t="s">
        <v>1118</v>
      </c>
      <c r="E429" s="248" t="s">
        <v>1118</v>
      </c>
      <c r="F429" s="240">
        <v>26012</v>
      </c>
      <c r="G429" s="240">
        <v>16450</v>
      </c>
      <c r="H429" s="172"/>
      <c r="I429" s="172"/>
    </row>
    <row r="430" spans="1:9" s="168" customFormat="1" ht="15" customHeight="1">
      <c r="A430" s="160"/>
      <c r="B430" s="169"/>
      <c r="C430" s="175" t="s">
        <v>865</v>
      </c>
      <c r="D430" s="239" t="s">
        <v>1118</v>
      </c>
      <c r="E430" s="248" t="s">
        <v>1118</v>
      </c>
      <c r="F430" s="283">
        <v>413091.552</v>
      </c>
      <c r="G430" s="283">
        <v>606917</v>
      </c>
      <c r="H430" s="172"/>
      <c r="I430" s="172"/>
    </row>
    <row r="431" spans="1:9" s="168" customFormat="1" ht="15" customHeight="1">
      <c r="A431" s="160"/>
      <c r="B431" s="169"/>
      <c r="C431" s="175" t="s">
        <v>866</v>
      </c>
      <c r="D431" s="239" t="s">
        <v>1118</v>
      </c>
      <c r="E431" s="248" t="s">
        <v>1118</v>
      </c>
      <c r="F431" s="231">
        <v>0.132</v>
      </c>
      <c r="G431" s="231">
        <v>0.073</v>
      </c>
      <c r="H431" s="172"/>
      <c r="I431" s="172"/>
    </row>
    <row r="432" spans="1:9" ht="7.5" customHeight="1" thickBot="1">
      <c r="A432" s="225"/>
      <c r="B432" s="225"/>
      <c r="C432" s="225"/>
      <c r="D432" s="226"/>
      <c r="E432" s="183"/>
      <c r="F432" s="183"/>
      <c r="G432" s="183"/>
      <c r="H432" s="184"/>
      <c r="I432" s="184"/>
    </row>
    <row r="433" ht="13.5" thickTop="1"/>
    <row r="434" spans="1:9" s="195" customFormat="1" ht="19.5" customHeight="1" thickBot="1">
      <c r="A434" s="279">
        <v>3.19</v>
      </c>
      <c r="B434" s="156" t="s">
        <v>619</v>
      </c>
      <c r="C434" s="157"/>
      <c r="D434" s="158" t="s">
        <v>261</v>
      </c>
      <c r="E434" s="158">
        <v>2000</v>
      </c>
      <c r="F434" s="158">
        <v>2001</v>
      </c>
      <c r="G434" s="393">
        <v>2002</v>
      </c>
      <c r="H434" s="158">
        <v>2005</v>
      </c>
      <c r="I434" s="158">
        <v>2010</v>
      </c>
    </row>
    <row r="435" spans="1:10" s="154" customFormat="1" ht="7.5" customHeight="1" thickTop="1">
      <c r="A435" s="160"/>
      <c r="B435" s="161"/>
      <c r="C435" s="133"/>
      <c r="D435" s="162"/>
      <c r="E435" s="163"/>
      <c r="F435" s="164"/>
      <c r="G435" s="165"/>
      <c r="H435" s="166"/>
      <c r="I435" s="167"/>
      <c r="J435" s="168"/>
    </row>
    <row r="436" spans="1:9" s="168" customFormat="1" ht="42" customHeight="1">
      <c r="A436" s="160"/>
      <c r="B436" s="169" t="s">
        <v>12</v>
      </c>
      <c r="C436" s="170" t="s">
        <v>597</v>
      </c>
      <c r="D436" s="282"/>
      <c r="E436" s="240"/>
      <c r="F436" s="163"/>
      <c r="G436" s="163"/>
      <c r="H436" s="172"/>
      <c r="I436" s="172"/>
    </row>
    <row r="437" spans="1:9" ht="15" customHeight="1">
      <c r="A437" s="203"/>
      <c r="B437" s="204"/>
      <c r="C437" s="205" t="s">
        <v>621</v>
      </c>
      <c r="D437" s="244">
        <v>0.06</v>
      </c>
      <c r="E437" s="231">
        <v>0.064</v>
      </c>
      <c r="F437" s="231">
        <v>0.063</v>
      </c>
      <c r="G437" s="231">
        <v>0.057</v>
      </c>
      <c r="H437" s="246"/>
      <c r="I437" s="246"/>
    </row>
    <row r="438" spans="1:9" ht="15" customHeight="1">
      <c r="A438" s="203"/>
      <c r="B438" s="204"/>
      <c r="C438" s="205" t="s">
        <v>622</v>
      </c>
      <c r="D438" s="244">
        <v>0.114</v>
      </c>
      <c r="E438" s="231">
        <v>0.148</v>
      </c>
      <c r="F438" s="231">
        <v>0.149</v>
      </c>
      <c r="G438" s="231">
        <v>0.136</v>
      </c>
      <c r="H438" s="246"/>
      <c r="I438" s="246"/>
    </row>
    <row r="439" spans="1:9" ht="15" customHeight="1">
      <c r="A439" s="203"/>
      <c r="B439" s="204"/>
      <c r="C439" s="205" t="s">
        <v>623</v>
      </c>
      <c r="D439" s="244">
        <v>0.151</v>
      </c>
      <c r="E439" s="231">
        <v>0.228</v>
      </c>
      <c r="F439" s="231">
        <v>0.233</v>
      </c>
      <c r="G439" s="231">
        <v>0.204</v>
      </c>
      <c r="H439" s="246"/>
      <c r="I439" s="246"/>
    </row>
    <row r="440" spans="1:9" ht="7.5" customHeight="1" thickBot="1">
      <c r="A440" s="189"/>
      <c r="B440" s="180"/>
      <c r="C440" s="181"/>
      <c r="D440" s="182"/>
      <c r="E440" s="221"/>
      <c r="F440" s="221"/>
      <c r="G440" s="221"/>
      <c r="H440" s="184"/>
      <c r="I440" s="184"/>
    </row>
    <row r="441" spans="1:9" s="271" customFormat="1" ht="48" customHeight="1" thickBot="1" thickTop="1">
      <c r="A441" s="458" t="s">
        <v>486</v>
      </c>
      <c r="B441" s="458"/>
      <c r="C441" s="459"/>
      <c r="D441" s="460" t="s">
        <v>402</v>
      </c>
      <c r="E441" s="461"/>
      <c r="F441" s="461"/>
      <c r="G441" s="462"/>
      <c r="H441" s="452" t="s">
        <v>914</v>
      </c>
      <c r="I441" s="453"/>
    </row>
    <row r="442" spans="1:9" s="195" customFormat="1" ht="19.5" customHeight="1" thickBot="1" thickTop="1">
      <c r="A442" s="279">
        <v>3.19</v>
      </c>
      <c r="B442" s="156" t="s">
        <v>1303</v>
      </c>
      <c r="C442" s="157"/>
      <c r="D442" s="158">
        <v>1998</v>
      </c>
      <c r="E442" s="158">
        <v>1999</v>
      </c>
      <c r="F442" s="158">
        <v>2000</v>
      </c>
      <c r="G442" s="393">
        <v>2001</v>
      </c>
      <c r="H442" s="158">
        <v>2005</v>
      </c>
      <c r="I442" s="158">
        <v>2010</v>
      </c>
    </row>
    <row r="443" spans="1:9" ht="7.5" customHeight="1" thickTop="1">
      <c r="A443" s="203"/>
      <c r="B443" s="204"/>
      <c r="C443" s="205"/>
      <c r="D443" s="223"/>
      <c r="E443" s="223"/>
      <c r="F443" s="223"/>
      <c r="G443" s="223"/>
      <c r="H443" s="246"/>
      <c r="I443" s="246"/>
    </row>
    <row r="444" spans="1:9" ht="15.75" customHeight="1">
      <c r="A444" s="203"/>
      <c r="B444" s="169" t="s">
        <v>13</v>
      </c>
      <c r="C444" s="170" t="s">
        <v>1124</v>
      </c>
      <c r="D444" s="223"/>
      <c r="E444" s="223"/>
      <c r="F444" s="223"/>
      <c r="G444" s="223"/>
      <c r="H444" s="246"/>
      <c r="I444" s="246"/>
    </row>
    <row r="445" spans="1:9" ht="15" customHeight="1">
      <c r="A445" s="203"/>
      <c r="B445" s="204"/>
      <c r="C445" s="205" t="s">
        <v>621</v>
      </c>
      <c r="D445" s="231">
        <v>0.944</v>
      </c>
      <c r="E445" s="415">
        <v>0.946</v>
      </c>
      <c r="F445" s="415">
        <v>0.95</v>
      </c>
      <c r="G445" s="415">
        <v>0.951</v>
      </c>
      <c r="H445" s="246"/>
      <c r="I445" s="246"/>
    </row>
    <row r="446" spans="1:9" ht="15" customHeight="1">
      <c r="A446" s="203"/>
      <c r="B446" s="204"/>
      <c r="C446" s="205" t="s">
        <v>622</v>
      </c>
      <c r="D446" s="231">
        <v>0.913</v>
      </c>
      <c r="E446" s="415">
        <v>0.919</v>
      </c>
      <c r="F446" s="415">
        <v>0.924</v>
      </c>
      <c r="G446" s="415">
        <v>0.926</v>
      </c>
      <c r="H446" s="246"/>
      <c r="I446" s="246"/>
    </row>
    <row r="447" spans="1:9" ht="15" customHeight="1">
      <c r="A447" s="203"/>
      <c r="B447" s="204"/>
      <c r="C447" s="205" t="s">
        <v>623</v>
      </c>
      <c r="D447" s="231">
        <v>0.882</v>
      </c>
      <c r="E447" s="415">
        <v>0.898</v>
      </c>
      <c r="F447" s="415">
        <v>0.906</v>
      </c>
      <c r="G447" s="415">
        <v>0.912</v>
      </c>
      <c r="H447" s="246"/>
      <c r="I447" s="246"/>
    </row>
    <row r="448" spans="1:9" ht="7.5" customHeight="1" thickBot="1">
      <c r="A448" s="189"/>
      <c r="B448" s="180"/>
      <c r="C448" s="181"/>
      <c r="D448" s="183"/>
      <c r="E448" s="183"/>
      <c r="F448" s="183"/>
      <c r="G448" s="183"/>
      <c r="H448" s="184"/>
      <c r="I448" s="184"/>
    </row>
    <row r="449" spans="1:9" ht="7.5" customHeight="1" thickTop="1">
      <c r="A449" s="203"/>
      <c r="B449" s="204"/>
      <c r="C449" s="205"/>
      <c r="D449" s="231"/>
      <c r="E449" s="231"/>
      <c r="F449" s="231"/>
      <c r="G449" s="231"/>
      <c r="H449" s="246"/>
      <c r="I449" s="246"/>
    </row>
    <row r="450" spans="1:9" ht="27.75" customHeight="1">
      <c r="A450" s="203"/>
      <c r="B450" s="169" t="s">
        <v>1249</v>
      </c>
      <c r="C450" s="170" t="s">
        <v>1304</v>
      </c>
      <c r="D450" s="231"/>
      <c r="E450" s="231"/>
      <c r="F450" s="231"/>
      <c r="G450" s="231"/>
      <c r="H450" s="246"/>
      <c r="I450" s="246"/>
    </row>
    <row r="451" spans="1:9" ht="15" customHeight="1">
      <c r="A451" s="203"/>
      <c r="B451" s="169"/>
      <c r="C451" s="205" t="s">
        <v>621</v>
      </c>
      <c r="D451" s="248" t="s">
        <v>1118</v>
      </c>
      <c r="E451" s="248" t="s">
        <v>1118</v>
      </c>
      <c r="F451" s="231">
        <v>0.012</v>
      </c>
      <c r="G451" s="248" t="s">
        <v>1118</v>
      </c>
      <c r="H451" s="246">
        <v>0.005</v>
      </c>
      <c r="I451" s="246">
        <v>0.001</v>
      </c>
    </row>
    <row r="452" spans="1:9" ht="15" customHeight="1">
      <c r="A452" s="203"/>
      <c r="B452" s="169"/>
      <c r="C452" s="205" t="s">
        <v>622</v>
      </c>
      <c r="D452" s="248" t="s">
        <v>1118</v>
      </c>
      <c r="E452" s="248" t="s">
        <v>1118</v>
      </c>
      <c r="F452" s="231">
        <v>0.073</v>
      </c>
      <c r="G452" s="248" t="s">
        <v>1118</v>
      </c>
      <c r="H452" s="246">
        <v>0.05</v>
      </c>
      <c r="I452" s="246">
        <v>0.03</v>
      </c>
    </row>
    <row r="453" spans="1:9" ht="12.75" customHeight="1">
      <c r="A453" s="203"/>
      <c r="B453" s="204"/>
      <c r="C453" s="205" t="s">
        <v>623</v>
      </c>
      <c r="D453" s="248" t="s">
        <v>1118</v>
      </c>
      <c r="E453" s="248" t="s">
        <v>1118</v>
      </c>
      <c r="F453" s="231">
        <v>0.146</v>
      </c>
      <c r="G453" s="248" t="s">
        <v>1118</v>
      </c>
      <c r="H453" s="246">
        <v>0.1</v>
      </c>
      <c r="I453" s="246">
        <v>0.05</v>
      </c>
    </row>
    <row r="454" spans="1:9" ht="7.5" customHeight="1" thickBot="1">
      <c r="A454" s="189"/>
      <c r="B454" s="180"/>
      <c r="C454" s="181"/>
      <c r="D454" s="183"/>
      <c r="E454" s="183"/>
      <c r="F454" s="183"/>
      <c r="G454" s="183"/>
      <c r="H454" s="184"/>
      <c r="I454" s="184"/>
    </row>
    <row r="455" ht="13.5" thickTop="1"/>
    <row r="456" spans="1:9" s="195" customFormat="1" ht="19.5" customHeight="1" thickBot="1">
      <c r="A456" s="264">
        <v>3.2</v>
      </c>
      <c r="B456" s="156" t="s">
        <v>625</v>
      </c>
      <c r="C456" s="157"/>
      <c r="D456" s="158" t="s">
        <v>261</v>
      </c>
      <c r="E456" s="158">
        <v>2000</v>
      </c>
      <c r="F456" s="158">
        <v>2001</v>
      </c>
      <c r="G456" s="393">
        <v>2002</v>
      </c>
      <c r="H456" s="158">
        <v>2005</v>
      </c>
      <c r="I456" s="158">
        <v>2010</v>
      </c>
    </row>
    <row r="457" spans="1:10" s="154" customFormat="1" ht="7.5" customHeight="1" thickTop="1">
      <c r="A457" s="160"/>
      <c r="B457" s="161"/>
      <c r="C457" s="133"/>
      <c r="D457" s="162"/>
      <c r="E457" s="163"/>
      <c r="F457" s="164"/>
      <c r="G457" s="165"/>
      <c r="H457" s="166"/>
      <c r="I457" s="167"/>
      <c r="J457" s="168"/>
    </row>
    <row r="458" spans="1:9" s="168" customFormat="1" ht="30" customHeight="1">
      <c r="A458" s="160"/>
      <c r="B458" s="169" t="s">
        <v>620</v>
      </c>
      <c r="C458" s="170" t="s">
        <v>1305</v>
      </c>
      <c r="D458" s="282"/>
      <c r="E458" s="240"/>
      <c r="F458" s="163"/>
      <c r="G458" s="163"/>
      <c r="H458" s="172"/>
      <c r="I458" s="172"/>
    </row>
    <row r="459" spans="1:9" ht="15" customHeight="1">
      <c r="A459" s="203"/>
      <c r="B459" s="204"/>
      <c r="C459" s="175" t="s">
        <v>627</v>
      </c>
      <c r="D459" s="247"/>
      <c r="E459" s="231"/>
      <c r="F459" s="231"/>
      <c r="G459" s="231"/>
      <c r="H459" s="246"/>
      <c r="I459" s="246"/>
    </row>
    <row r="460" spans="1:9" ht="15" customHeight="1">
      <c r="A460" s="203"/>
      <c r="B460" s="204"/>
      <c r="C460" s="205" t="s">
        <v>628</v>
      </c>
      <c r="D460" s="427">
        <v>0.161</v>
      </c>
      <c r="E460" s="415">
        <v>0.083</v>
      </c>
      <c r="F460" s="415">
        <v>0.092</v>
      </c>
      <c r="G460" s="415">
        <v>0.087</v>
      </c>
      <c r="H460" s="418">
        <v>0.08</v>
      </c>
      <c r="I460" s="418">
        <v>0.06</v>
      </c>
    </row>
    <row r="461" spans="1:9" ht="15" customHeight="1">
      <c r="A461" s="203"/>
      <c r="B461" s="204"/>
      <c r="C461" s="205" t="s">
        <v>629</v>
      </c>
      <c r="D461" s="427">
        <v>0.157</v>
      </c>
      <c r="E461" s="415">
        <v>0.074</v>
      </c>
      <c r="F461" s="415">
        <v>0.096</v>
      </c>
      <c r="G461" s="415">
        <v>0.086</v>
      </c>
      <c r="H461" s="418">
        <v>0.08</v>
      </c>
      <c r="I461" s="418">
        <v>0.06</v>
      </c>
    </row>
    <row r="462" spans="1:9" ht="15" customHeight="1">
      <c r="A462" s="203"/>
      <c r="B462" s="204"/>
      <c r="C462" s="175" t="s">
        <v>630</v>
      </c>
      <c r="D462" s="428"/>
      <c r="E462" s="412"/>
      <c r="F462" s="412"/>
      <c r="G462" s="412"/>
      <c r="H462" s="418"/>
      <c r="I462" s="418"/>
    </row>
    <row r="463" spans="1:9" ht="13.5" customHeight="1">
      <c r="A463" s="203"/>
      <c r="B463" s="204"/>
      <c r="C463" s="205" t="s">
        <v>628</v>
      </c>
      <c r="D463" s="427">
        <v>0.142</v>
      </c>
      <c r="E463" s="415">
        <v>0.082</v>
      </c>
      <c r="F463" s="415">
        <v>0.103</v>
      </c>
      <c r="G463" s="415">
        <v>0.102</v>
      </c>
      <c r="H463" s="418">
        <v>0.08</v>
      </c>
      <c r="I463" s="418">
        <v>0.06</v>
      </c>
    </row>
    <row r="464" spans="1:9" ht="12.75" customHeight="1">
      <c r="A464" s="203"/>
      <c r="B464" s="204"/>
      <c r="C464" s="205" t="s">
        <v>629</v>
      </c>
      <c r="D464" s="427">
        <v>0.124</v>
      </c>
      <c r="E464" s="415">
        <v>0.077</v>
      </c>
      <c r="F464" s="415">
        <v>0.092</v>
      </c>
      <c r="G464" s="415">
        <v>0.097</v>
      </c>
      <c r="H464" s="418">
        <v>0.08</v>
      </c>
      <c r="I464" s="418">
        <v>0.06</v>
      </c>
    </row>
    <row r="465" spans="1:9" s="173" customFormat="1" ht="7.5" customHeight="1" thickBot="1">
      <c r="A465" s="189"/>
      <c r="B465" s="180"/>
      <c r="C465" s="181"/>
      <c r="D465" s="182"/>
      <c r="E465" s="221"/>
      <c r="F465" s="221"/>
      <c r="G465" s="221"/>
      <c r="H465" s="184"/>
      <c r="I465" s="184"/>
    </row>
    <row r="466" spans="1:9" s="173" customFormat="1" ht="7.5" customHeight="1" thickTop="1">
      <c r="A466" s="179"/>
      <c r="B466" s="161"/>
      <c r="C466" s="213"/>
      <c r="D466" s="201"/>
      <c r="E466" s="227"/>
      <c r="F466" s="227"/>
      <c r="G466" s="227"/>
      <c r="H466" s="166"/>
      <c r="I466" s="166"/>
    </row>
    <row r="467" spans="1:9" s="168" customFormat="1" ht="27.75" customHeight="1">
      <c r="A467" s="160"/>
      <c r="B467" s="169" t="s">
        <v>624</v>
      </c>
      <c r="C467" s="170" t="s">
        <v>1306</v>
      </c>
      <c r="D467" s="239" t="s">
        <v>1118</v>
      </c>
      <c r="E467" s="207">
        <v>195</v>
      </c>
      <c r="F467" s="248" t="s">
        <v>1118</v>
      </c>
      <c r="G467" s="248" t="s">
        <v>1118</v>
      </c>
      <c r="H467" s="210">
        <v>85</v>
      </c>
      <c r="I467" s="210">
        <v>85</v>
      </c>
    </row>
    <row r="468" spans="1:9" ht="7.5" customHeight="1" thickBot="1">
      <c r="A468" s="189"/>
      <c r="B468" s="180"/>
      <c r="C468" s="181"/>
      <c r="D468" s="182"/>
      <c r="E468" s="221"/>
      <c r="F468" s="221"/>
      <c r="G468" s="221"/>
      <c r="H468" s="184"/>
      <c r="I468" s="184"/>
    </row>
    <row r="469" spans="1:9" s="271" customFormat="1" ht="48" customHeight="1" thickBot="1" thickTop="1">
      <c r="A469" s="458" t="s">
        <v>486</v>
      </c>
      <c r="B469" s="458"/>
      <c r="C469" s="459"/>
      <c r="D469" s="460" t="s">
        <v>402</v>
      </c>
      <c r="E469" s="461"/>
      <c r="F469" s="461"/>
      <c r="G469" s="462"/>
      <c r="H469" s="452" t="s">
        <v>914</v>
      </c>
      <c r="I469" s="453"/>
    </row>
    <row r="470" spans="1:9" s="195" customFormat="1" ht="19.5" customHeight="1" thickBot="1" thickTop="1">
      <c r="A470" s="279">
        <v>3.21</v>
      </c>
      <c r="B470" s="156" t="s">
        <v>632</v>
      </c>
      <c r="C470" s="157"/>
      <c r="D470" s="158" t="s">
        <v>261</v>
      </c>
      <c r="E470" s="158">
        <v>2000</v>
      </c>
      <c r="F470" s="158">
        <v>2001</v>
      </c>
      <c r="G470" s="393">
        <v>2002</v>
      </c>
      <c r="H470" s="158">
        <v>2005</v>
      </c>
      <c r="I470" s="158">
        <v>2010</v>
      </c>
    </row>
    <row r="471" spans="1:10" s="154" customFormat="1" ht="7.5" customHeight="1" thickTop="1">
      <c r="A471" s="160"/>
      <c r="B471" s="161"/>
      <c r="C471" s="133"/>
      <c r="D471" s="162"/>
      <c r="E471" s="163"/>
      <c r="F471" s="164"/>
      <c r="G471" s="165"/>
      <c r="H471" s="166"/>
      <c r="I471" s="167"/>
      <c r="J471" s="168"/>
    </row>
    <row r="472" spans="1:9" s="173" customFormat="1" ht="27.75" customHeight="1">
      <c r="A472" s="179"/>
      <c r="B472" s="169" t="s">
        <v>626</v>
      </c>
      <c r="C472" s="170" t="s">
        <v>1307</v>
      </c>
      <c r="D472" s="201"/>
      <c r="E472" s="463" t="s">
        <v>263</v>
      </c>
      <c r="F472" s="464"/>
      <c r="G472" s="465"/>
      <c r="H472" s="166"/>
      <c r="I472" s="166"/>
    </row>
    <row r="473" spans="1:9" s="173" customFormat="1" ht="7.5" customHeight="1" thickBot="1">
      <c r="A473" s="189"/>
      <c r="B473" s="180"/>
      <c r="C473" s="181"/>
      <c r="D473" s="182"/>
      <c r="E473" s="221"/>
      <c r="F473" s="221"/>
      <c r="G473" s="221"/>
      <c r="H473" s="184"/>
      <c r="I473" s="184"/>
    </row>
    <row r="474" spans="1:9" s="173" customFormat="1" ht="7.5" customHeight="1" thickTop="1">
      <c r="A474" s="179"/>
      <c r="B474" s="161"/>
      <c r="C474" s="213"/>
      <c r="D474" s="201"/>
      <c r="E474" s="227"/>
      <c r="F474" s="227"/>
      <c r="G474" s="227"/>
      <c r="H474" s="166"/>
      <c r="I474" s="166"/>
    </row>
    <row r="475" spans="1:9" s="168" customFormat="1" ht="40.5" customHeight="1">
      <c r="A475" s="160"/>
      <c r="B475" s="169" t="s">
        <v>631</v>
      </c>
      <c r="C475" s="170" t="s">
        <v>1129</v>
      </c>
      <c r="D475" s="282"/>
      <c r="E475" s="285"/>
      <c r="F475" s="286"/>
      <c r="G475" s="286"/>
      <c r="H475" s="172"/>
      <c r="I475" s="172"/>
    </row>
    <row r="476" spans="1:9" ht="15" customHeight="1">
      <c r="A476" s="203"/>
      <c r="B476" s="204"/>
      <c r="C476" s="205" t="s">
        <v>963</v>
      </c>
      <c r="D476" s="62">
        <v>11578</v>
      </c>
      <c r="E476" s="419">
        <v>1612</v>
      </c>
      <c r="F476" s="419">
        <v>1312</v>
      </c>
      <c r="G476" s="419">
        <v>1157</v>
      </c>
      <c r="H476" s="273"/>
      <c r="I476" s="273"/>
    </row>
    <row r="477" spans="1:9" ht="15" customHeight="1">
      <c r="A477" s="203"/>
      <c r="B477" s="204"/>
      <c r="C477" s="205" t="s">
        <v>964</v>
      </c>
      <c r="D477" s="62">
        <v>55367</v>
      </c>
      <c r="E477" s="419">
        <v>5093</v>
      </c>
      <c r="F477" s="419">
        <v>3022</v>
      </c>
      <c r="G477" s="419">
        <v>2340</v>
      </c>
      <c r="H477" s="273"/>
      <c r="I477" s="273"/>
    </row>
    <row r="478" spans="1:9" ht="15" customHeight="1">
      <c r="A478" s="203"/>
      <c r="B478" s="204"/>
      <c r="C478" s="205" t="s">
        <v>965</v>
      </c>
      <c r="D478" s="62">
        <v>10133</v>
      </c>
      <c r="E478" s="419">
        <v>1378</v>
      </c>
      <c r="F478" s="419">
        <v>990</v>
      </c>
      <c r="G478" s="419">
        <v>940</v>
      </c>
      <c r="H478" s="273"/>
      <c r="I478" s="273"/>
    </row>
    <row r="479" spans="1:9" ht="7.5" customHeight="1">
      <c r="A479" s="179"/>
      <c r="B479" s="161"/>
      <c r="C479" s="213"/>
      <c r="D479" s="162"/>
      <c r="E479" s="202"/>
      <c r="F479" s="202"/>
      <c r="G479" s="202"/>
      <c r="H479" s="429"/>
      <c r="I479" s="429"/>
    </row>
    <row r="480" spans="1:9" s="405" customFormat="1" ht="19.5" customHeight="1" thickBot="1">
      <c r="A480" s="279">
        <v>3.21</v>
      </c>
      <c r="B480" s="403" t="s">
        <v>968</v>
      </c>
      <c r="C480" s="404"/>
      <c r="D480" s="158" t="s">
        <v>261</v>
      </c>
      <c r="E480" s="158">
        <v>2000</v>
      </c>
      <c r="F480" s="158">
        <v>2001</v>
      </c>
      <c r="G480" s="393">
        <v>2002</v>
      </c>
      <c r="H480" s="158">
        <v>2005</v>
      </c>
      <c r="I480" s="158">
        <v>2010</v>
      </c>
    </row>
    <row r="481" spans="1:10" s="154" customFormat="1" ht="7.5" customHeight="1" thickTop="1">
      <c r="A481" s="160"/>
      <c r="B481" s="161"/>
      <c r="C481" s="133"/>
      <c r="D481" s="162"/>
      <c r="E481" s="163"/>
      <c r="F481" s="164"/>
      <c r="G481" s="165"/>
      <c r="H481" s="166"/>
      <c r="I481" s="167"/>
      <c r="J481" s="168"/>
    </row>
    <row r="482" spans="1:9" ht="40.5" customHeight="1">
      <c r="A482" s="203"/>
      <c r="B482" s="169" t="s">
        <v>1334</v>
      </c>
      <c r="C482" s="170" t="s">
        <v>1130</v>
      </c>
      <c r="D482" s="284"/>
      <c r="E482" s="287"/>
      <c r="F482" s="287"/>
      <c r="G482" s="287"/>
      <c r="H482" s="246"/>
      <c r="I482" s="246"/>
    </row>
    <row r="483" spans="1:9" ht="15" customHeight="1">
      <c r="A483" s="203"/>
      <c r="B483" s="204"/>
      <c r="C483" s="205" t="s">
        <v>966</v>
      </c>
      <c r="D483" s="62">
        <v>6335</v>
      </c>
      <c r="E483" s="419">
        <v>531</v>
      </c>
      <c r="F483" s="419">
        <v>544</v>
      </c>
      <c r="G483" s="419">
        <v>553</v>
      </c>
      <c r="H483" s="273"/>
      <c r="I483" s="273"/>
    </row>
    <row r="484" spans="1:9" ht="15" customHeight="1">
      <c r="A484" s="203"/>
      <c r="B484" s="204"/>
      <c r="C484" s="205" t="s">
        <v>967</v>
      </c>
      <c r="D484" s="62">
        <v>1152</v>
      </c>
      <c r="E484" s="419">
        <v>87</v>
      </c>
      <c r="F484" s="419">
        <v>96</v>
      </c>
      <c r="G484" s="419">
        <v>127</v>
      </c>
      <c r="H484" s="273"/>
      <c r="I484" s="273"/>
    </row>
    <row r="485" spans="1:9" s="173" customFormat="1" ht="7.5" customHeight="1" thickBot="1">
      <c r="A485" s="189"/>
      <c r="B485" s="180"/>
      <c r="C485" s="181"/>
      <c r="D485" s="182"/>
      <c r="E485" s="221"/>
      <c r="F485" s="221"/>
      <c r="G485" s="221"/>
      <c r="H485" s="184"/>
      <c r="I485" s="184"/>
    </row>
    <row r="486" ht="13.5" thickTop="1"/>
    <row r="487" spans="1:9" s="195" customFormat="1" ht="19.5" customHeight="1" thickBot="1">
      <c r="A487" s="288">
        <v>3.22</v>
      </c>
      <c r="B487" s="156" t="s">
        <v>633</v>
      </c>
      <c r="C487" s="157"/>
      <c r="D487" s="158" t="s">
        <v>261</v>
      </c>
      <c r="E487" s="158">
        <v>2000</v>
      </c>
      <c r="F487" s="158">
        <v>2001</v>
      </c>
      <c r="G487" s="393">
        <v>2002</v>
      </c>
      <c r="H487" s="158">
        <v>2005</v>
      </c>
      <c r="I487" s="158">
        <v>2010</v>
      </c>
    </row>
    <row r="488" spans="1:10" s="154" customFormat="1" ht="7.5" customHeight="1" thickTop="1">
      <c r="A488" s="160"/>
      <c r="B488" s="161"/>
      <c r="C488" s="133"/>
      <c r="D488" s="162"/>
      <c r="E488" s="163"/>
      <c r="F488" s="164"/>
      <c r="G488" s="165"/>
      <c r="H488" s="166"/>
      <c r="I488" s="167"/>
      <c r="J488" s="168"/>
    </row>
    <row r="489" spans="1:9" s="168" customFormat="1" ht="15.75" customHeight="1">
      <c r="A489" s="160"/>
      <c r="B489" s="169" t="s">
        <v>1250</v>
      </c>
      <c r="C489" s="170" t="s">
        <v>1125</v>
      </c>
      <c r="D489" s="282"/>
      <c r="E489" s="252"/>
      <c r="F489" s="252"/>
      <c r="G489" s="252"/>
      <c r="H489" s="172"/>
      <c r="I489" s="172"/>
    </row>
    <row r="490" spans="1:9" s="168" customFormat="1" ht="15" customHeight="1">
      <c r="A490" s="160"/>
      <c r="B490" s="169"/>
      <c r="C490" s="175" t="s">
        <v>969</v>
      </c>
      <c r="D490" s="178">
        <v>0.0061</v>
      </c>
      <c r="E490" s="231">
        <v>0.0062</v>
      </c>
      <c r="F490" s="231">
        <v>0.0067</v>
      </c>
      <c r="G490" s="231">
        <v>0.0085</v>
      </c>
      <c r="H490" s="197">
        <v>0.01</v>
      </c>
      <c r="I490" s="197">
        <v>0.012</v>
      </c>
    </row>
    <row r="491" spans="1:9" s="168" customFormat="1" ht="15" customHeight="1">
      <c r="A491" s="160"/>
      <c r="B491" s="169"/>
      <c r="C491" s="175" t="s">
        <v>634</v>
      </c>
      <c r="D491" s="178">
        <v>0.1447</v>
      </c>
      <c r="E491" s="231">
        <v>0.2168</v>
      </c>
      <c r="F491" s="231">
        <v>0.2215</v>
      </c>
      <c r="G491" s="231">
        <v>0.226</v>
      </c>
      <c r="H491" s="197">
        <v>0.23</v>
      </c>
      <c r="I491" s="197">
        <v>0.25</v>
      </c>
    </row>
    <row r="492" spans="1:9" s="168" customFormat="1" ht="15" customHeight="1">
      <c r="A492" s="160"/>
      <c r="B492" s="169"/>
      <c r="C492" s="175" t="s">
        <v>424</v>
      </c>
      <c r="D492" s="178">
        <v>0.0893</v>
      </c>
      <c r="E492" s="231">
        <v>0.0611</v>
      </c>
      <c r="F492" s="231">
        <v>0.0689</v>
      </c>
      <c r="G492" s="231">
        <v>0.0748</v>
      </c>
      <c r="H492" s="197">
        <v>0.085</v>
      </c>
      <c r="I492" s="197">
        <v>0.1</v>
      </c>
    </row>
    <row r="493" spans="1:9" s="168" customFormat="1" ht="15" customHeight="1">
      <c r="A493" s="160"/>
      <c r="B493" s="169"/>
      <c r="C493" s="175" t="s">
        <v>970</v>
      </c>
      <c r="D493" s="178">
        <v>0.0029</v>
      </c>
      <c r="E493" s="231">
        <v>0.0042</v>
      </c>
      <c r="F493" s="231">
        <v>0.0046</v>
      </c>
      <c r="G493" s="231">
        <v>0.0051</v>
      </c>
      <c r="H493" s="197">
        <v>0.004</v>
      </c>
      <c r="I493" s="197">
        <v>0.004</v>
      </c>
    </row>
    <row r="494" spans="1:9" s="168" customFormat="1" ht="15" customHeight="1">
      <c r="A494" s="160"/>
      <c r="B494" s="169"/>
      <c r="C494" s="175" t="s">
        <v>635</v>
      </c>
      <c r="D494" s="178">
        <v>0.757</v>
      </c>
      <c r="E494" s="231">
        <v>0.7118</v>
      </c>
      <c r="F494" s="231">
        <v>0.6983</v>
      </c>
      <c r="G494" s="231">
        <v>0.6856</v>
      </c>
      <c r="H494" s="197">
        <v>0.671</v>
      </c>
      <c r="I494" s="197">
        <v>0.634</v>
      </c>
    </row>
    <row r="495" spans="1:9" s="168" customFormat="1" ht="15" customHeight="1">
      <c r="A495" s="160"/>
      <c r="B495" s="169"/>
      <c r="C495" s="175" t="s">
        <v>971</v>
      </c>
      <c r="D495" s="178">
        <v>0.777</v>
      </c>
      <c r="E495" s="231">
        <v>0.786</v>
      </c>
      <c r="F495" s="231">
        <v>0.7926</v>
      </c>
      <c r="G495" s="231">
        <v>0.7919</v>
      </c>
      <c r="H495" s="197">
        <v>0.79</v>
      </c>
      <c r="I495" s="197">
        <v>0.79</v>
      </c>
    </row>
    <row r="496" spans="1:9" s="168" customFormat="1" ht="15" customHeight="1">
      <c r="A496" s="160"/>
      <c r="B496" s="169"/>
      <c r="C496" s="133" t="s">
        <v>636</v>
      </c>
      <c r="D496" s="178">
        <v>0.223</v>
      </c>
      <c r="E496" s="231">
        <v>0.214</v>
      </c>
      <c r="F496" s="231">
        <v>0.2074</v>
      </c>
      <c r="G496" s="231">
        <v>0.2081</v>
      </c>
      <c r="H496" s="197">
        <v>0.21</v>
      </c>
      <c r="I496" s="197">
        <v>0.21</v>
      </c>
    </row>
    <row r="497" spans="1:9" s="173" customFormat="1" ht="7.5" customHeight="1" thickBot="1">
      <c r="A497" s="189"/>
      <c r="B497" s="180"/>
      <c r="C497" s="181"/>
      <c r="D497" s="182"/>
      <c r="E497" s="221"/>
      <c r="F497" s="221"/>
      <c r="G497" s="221"/>
      <c r="H497" s="184"/>
      <c r="I497" s="184"/>
    </row>
    <row r="498" spans="1:9" s="271" customFormat="1" ht="48" customHeight="1" thickBot="1" thickTop="1">
      <c r="A498" s="458" t="s">
        <v>486</v>
      </c>
      <c r="B498" s="458"/>
      <c r="C498" s="459"/>
      <c r="D498" s="460" t="s">
        <v>402</v>
      </c>
      <c r="E498" s="461"/>
      <c r="F498" s="461"/>
      <c r="G498" s="462"/>
      <c r="H498" s="452" t="s">
        <v>914</v>
      </c>
      <c r="I498" s="453"/>
    </row>
    <row r="499" spans="1:9" s="405" customFormat="1" ht="19.5" customHeight="1" thickBot="1" thickTop="1">
      <c r="A499" s="279">
        <v>3.22</v>
      </c>
      <c r="B499" s="403" t="s">
        <v>1352</v>
      </c>
      <c r="C499" s="404"/>
      <c r="D499" s="158" t="s">
        <v>261</v>
      </c>
      <c r="E499" s="158">
        <v>2000</v>
      </c>
      <c r="F499" s="158">
        <v>2001</v>
      </c>
      <c r="G499" s="393">
        <v>2002</v>
      </c>
      <c r="H499" s="158">
        <v>2005</v>
      </c>
      <c r="I499" s="158">
        <v>2010</v>
      </c>
    </row>
    <row r="500" spans="1:9" s="168" customFormat="1" ht="7.5" customHeight="1" thickTop="1">
      <c r="A500" s="160"/>
      <c r="B500" s="169"/>
      <c r="C500" s="170"/>
      <c r="D500" s="282"/>
      <c r="E500" s="252"/>
      <c r="F500" s="252"/>
      <c r="G500" s="252"/>
      <c r="H500" s="172"/>
      <c r="I500" s="172"/>
    </row>
    <row r="501" spans="1:9" s="168" customFormat="1" ht="28.5" customHeight="1">
      <c r="A501" s="160"/>
      <c r="B501" s="169" t="s">
        <v>1251</v>
      </c>
      <c r="C501" s="170" t="s">
        <v>1131</v>
      </c>
      <c r="D501" s="282"/>
      <c r="E501" s="252"/>
      <c r="F501" s="252"/>
      <c r="G501" s="252"/>
      <c r="H501" s="172"/>
      <c r="I501" s="172"/>
    </row>
    <row r="502" spans="1:9" s="168" customFormat="1" ht="15" customHeight="1">
      <c r="A502" s="160"/>
      <c r="B502" s="169"/>
      <c r="C502" s="175" t="s">
        <v>717</v>
      </c>
      <c r="D502" s="437"/>
      <c r="E502" s="208"/>
      <c r="F502" s="208"/>
      <c r="G502" s="208"/>
      <c r="H502" s="210"/>
      <c r="I502" s="209"/>
    </row>
    <row r="503" spans="1:9" s="168" customFormat="1" ht="15" customHeight="1">
      <c r="A503" s="160"/>
      <c r="B503" s="169"/>
      <c r="C503" s="175" t="s">
        <v>718</v>
      </c>
      <c r="D503" s="437">
        <v>1.9</v>
      </c>
      <c r="E503" s="208">
        <v>1.5</v>
      </c>
      <c r="F503" s="208">
        <v>1.5</v>
      </c>
      <c r="G503" s="208">
        <v>1.5</v>
      </c>
      <c r="H503" s="209"/>
      <c r="I503" s="210"/>
    </row>
    <row r="504" spans="1:9" s="168" customFormat="1" ht="15" customHeight="1">
      <c r="A504" s="160"/>
      <c r="B504" s="169"/>
      <c r="C504" s="175" t="s">
        <v>719</v>
      </c>
      <c r="D504" s="437">
        <v>5.3</v>
      </c>
      <c r="E504" s="208">
        <v>5.5</v>
      </c>
      <c r="F504" s="208">
        <v>5.9</v>
      </c>
      <c r="G504" s="208">
        <v>5.6</v>
      </c>
      <c r="H504" s="210"/>
      <c r="I504" s="210"/>
    </row>
    <row r="505" spans="1:9" s="168" customFormat="1" ht="15" customHeight="1">
      <c r="A505" s="160"/>
      <c r="B505" s="169"/>
      <c r="C505" s="175" t="s">
        <v>720</v>
      </c>
      <c r="D505" s="437">
        <v>1.7</v>
      </c>
      <c r="E505" s="208">
        <v>3.5</v>
      </c>
      <c r="F505" s="208">
        <v>3.5</v>
      </c>
      <c r="G505" s="208">
        <v>2.4</v>
      </c>
      <c r="H505" s="210"/>
      <c r="I505" s="210"/>
    </row>
    <row r="506" spans="1:9" s="168" customFormat="1" ht="15" customHeight="1">
      <c r="A506" s="160"/>
      <c r="B506" s="169"/>
      <c r="C506" s="175" t="s">
        <v>721</v>
      </c>
      <c r="D506" s="437">
        <v>1.3</v>
      </c>
      <c r="E506" s="208">
        <v>0.5</v>
      </c>
      <c r="F506" s="208">
        <v>0.5</v>
      </c>
      <c r="G506" s="208">
        <v>0.1</v>
      </c>
      <c r="H506" s="210"/>
      <c r="I506" s="209"/>
    </row>
    <row r="507" spans="1:9" s="168" customFormat="1" ht="15" customHeight="1">
      <c r="A507" s="160"/>
      <c r="B507" s="169"/>
      <c r="C507" s="175" t="s">
        <v>722</v>
      </c>
      <c r="D507" s="437">
        <v>10.2</v>
      </c>
      <c r="E507" s="208">
        <v>11</v>
      </c>
      <c r="F507" s="208">
        <v>11.5</v>
      </c>
      <c r="G507" s="208">
        <v>9.6</v>
      </c>
      <c r="H507" s="210"/>
      <c r="I507" s="209"/>
    </row>
    <row r="508" spans="1:9" s="168" customFormat="1" ht="15" customHeight="1">
      <c r="A508" s="160"/>
      <c r="B508" s="169"/>
      <c r="C508" s="175" t="s">
        <v>723</v>
      </c>
      <c r="D508" s="437"/>
      <c r="E508" s="208"/>
      <c r="F508" s="208"/>
      <c r="G508" s="208"/>
      <c r="H508" s="210"/>
      <c r="I508" s="209"/>
    </row>
    <row r="509" spans="1:9" s="168" customFormat="1" ht="15" customHeight="1">
      <c r="A509" s="160"/>
      <c r="B509" s="169"/>
      <c r="C509" s="175" t="s">
        <v>718</v>
      </c>
      <c r="D509" s="437">
        <v>1.8</v>
      </c>
      <c r="E509" s="208">
        <v>1.5</v>
      </c>
      <c r="F509" s="208">
        <v>1.5</v>
      </c>
      <c r="G509" s="208">
        <v>1.5</v>
      </c>
      <c r="H509" s="209"/>
      <c r="I509" s="210"/>
    </row>
    <row r="510" spans="1:9" s="168" customFormat="1" ht="15" customHeight="1">
      <c r="A510" s="160"/>
      <c r="B510" s="169"/>
      <c r="C510" s="175" t="s">
        <v>719</v>
      </c>
      <c r="D510" s="437">
        <v>5.2</v>
      </c>
      <c r="E510" s="208">
        <v>5.5</v>
      </c>
      <c r="F510" s="208">
        <v>6.2</v>
      </c>
      <c r="G510" s="208">
        <v>5.5</v>
      </c>
      <c r="H510" s="210"/>
      <c r="I510" s="210"/>
    </row>
    <row r="511" spans="1:9" s="168" customFormat="1" ht="15" customHeight="1">
      <c r="A511" s="160"/>
      <c r="B511" s="169"/>
      <c r="C511" s="175" t="s">
        <v>720</v>
      </c>
      <c r="D511" s="437">
        <v>2</v>
      </c>
      <c r="E511" s="208">
        <v>3.5</v>
      </c>
      <c r="F511" s="208">
        <v>2.8</v>
      </c>
      <c r="G511" s="208">
        <v>2.4</v>
      </c>
      <c r="H511" s="210"/>
      <c r="I511" s="210"/>
    </row>
    <row r="512" spans="1:9" s="168" customFormat="1" ht="15" customHeight="1">
      <c r="A512" s="160"/>
      <c r="B512" s="169"/>
      <c r="C512" s="175" t="s">
        <v>721</v>
      </c>
      <c r="D512" s="437">
        <v>1.2</v>
      </c>
      <c r="E512" s="208">
        <v>0.5</v>
      </c>
      <c r="F512" s="208">
        <v>0.5</v>
      </c>
      <c r="G512" s="208">
        <v>0.2</v>
      </c>
      <c r="H512" s="210"/>
      <c r="I512" s="209"/>
    </row>
    <row r="513" spans="1:9" s="168" customFormat="1" ht="15" customHeight="1">
      <c r="A513" s="160"/>
      <c r="B513" s="169"/>
      <c r="C513" s="175" t="s">
        <v>722</v>
      </c>
      <c r="D513" s="437">
        <v>10.3</v>
      </c>
      <c r="E513" s="208">
        <v>11</v>
      </c>
      <c r="F513" s="208">
        <v>11</v>
      </c>
      <c r="G513" s="208">
        <v>9.6</v>
      </c>
      <c r="H513" s="210"/>
      <c r="I513" s="209"/>
    </row>
    <row r="514" spans="1:9" s="168" customFormat="1" ht="15" customHeight="1">
      <c r="A514" s="160"/>
      <c r="B514" s="169"/>
      <c r="C514" s="175" t="s">
        <v>724</v>
      </c>
      <c r="D514" s="437"/>
      <c r="E514" s="208"/>
      <c r="F514" s="208"/>
      <c r="G514" s="208"/>
      <c r="H514" s="210"/>
      <c r="I514" s="209"/>
    </row>
    <row r="515" spans="1:9" s="168" customFormat="1" ht="15" customHeight="1">
      <c r="A515" s="160"/>
      <c r="B515" s="169"/>
      <c r="C515" s="175" t="s">
        <v>718</v>
      </c>
      <c r="D515" s="437">
        <v>1.7</v>
      </c>
      <c r="E515" s="208">
        <v>1.5</v>
      </c>
      <c r="F515" s="208">
        <v>1.6</v>
      </c>
      <c r="G515" s="208">
        <v>1.4</v>
      </c>
      <c r="H515" s="209"/>
      <c r="I515" s="210"/>
    </row>
    <row r="516" spans="1:9" s="168" customFormat="1" ht="15" customHeight="1">
      <c r="A516" s="160"/>
      <c r="B516" s="169"/>
      <c r="C516" s="175" t="s">
        <v>719</v>
      </c>
      <c r="D516" s="437">
        <v>4.6</v>
      </c>
      <c r="E516" s="208">
        <v>5.5</v>
      </c>
      <c r="F516" s="208">
        <v>5.6</v>
      </c>
      <c r="G516" s="208">
        <v>4.7</v>
      </c>
      <c r="H516" s="210"/>
      <c r="I516" s="210"/>
    </row>
    <row r="517" spans="1:9" s="168" customFormat="1" ht="15" customHeight="1">
      <c r="A517" s="160"/>
      <c r="B517" s="169"/>
      <c r="C517" s="175" t="s">
        <v>720</v>
      </c>
      <c r="D517" s="437">
        <v>2.3</v>
      </c>
      <c r="E517" s="208">
        <v>3.5</v>
      </c>
      <c r="F517" s="208">
        <v>3.1</v>
      </c>
      <c r="G517" s="208">
        <v>1.1</v>
      </c>
      <c r="H517" s="210"/>
      <c r="I517" s="210"/>
    </row>
    <row r="518" spans="1:9" s="168" customFormat="1" ht="15" customHeight="1">
      <c r="A518" s="160"/>
      <c r="B518" s="169"/>
      <c r="C518" s="175" t="s">
        <v>721</v>
      </c>
      <c r="D518" s="437">
        <v>1</v>
      </c>
      <c r="E518" s="208">
        <v>0.5</v>
      </c>
      <c r="F518" s="208">
        <v>0.5</v>
      </c>
      <c r="G518" s="208">
        <v>0.1</v>
      </c>
      <c r="H518" s="210"/>
      <c r="I518" s="209"/>
    </row>
    <row r="519" spans="1:9" s="168" customFormat="1" ht="15" customHeight="1">
      <c r="A519" s="160"/>
      <c r="B519" s="169"/>
      <c r="C519" s="175" t="s">
        <v>722</v>
      </c>
      <c r="D519" s="437">
        <v>9.6</v>
      </c>
      <c r="E519" s="208">
        <v>11</v>
      </c>
      <c r="F519" s="208">
        <v>10.8</v>
      </c>
      <c r="G519" s="208">
        <v>7.4</v>
      </c>
      <c r="H519" s="210"/>
      <c r="I519" s="209"/>
    </row>
    <row r="520" spans="1:9" s="168" customFormat="1" ht="7.5" customHeight="1" thickBot="1">
      <c r="A520" s="189"/>
      <c r="B520" s="180"/>
      <c r="C520" s="181"/>
      <c r="D520" s="182"/>
      <c r="E520" s="221"/>
      <c r="F520" s="221"/>
      <c r="G520" s="221"/>
      <c r="H520" s="184"/>
      <c r="I520" s="184"/>
    </row>
    <row r="521" spans="1:9" s="271" customFormat="1" ht="48" customHeight="1" thickBot="1" thickTop="1">
      <c r="A521" s="458" t="s">
        <v>486</v>
      </c>
      <c r="B521" s="458"/>
      <c r="C521" s="459"/>
      <c r="D521" s="460" t="s">
        <v>402</v>
      </c>
      <c r="E521" s="461"/>
      <c r="F521" s="461"/>
      <c r="G521" s="462"/>
      <c r="H521" s="452" t="s">
        <v>914</v>
      </c>
      <c r="I521" s="453"/>
    </row>
    <row r="522" spans="1:9" s="405" customFormat="1" ht="19.5" customHeight="1" thickBot="1" thickTop="1">
      <c r="A522" s="279">
        <v>3.22</v>
      </c>
      <c r="B522" s="403" t="s">
        <v>1352</v>
      </c>
      <c r="C522" s="404"/>
      <c r="D522" s="158" t="s">
        <v>261</v>
      </c>
      <c r="E522" s="158">
        <v>2000</v>
      </c>
      <c r="F522" s="158">
        <v>2001</v>
      </c>
      <c r="G522" s="393">
        <v>2002</v>
      </c>
      <c r="H522" s="158">
        <v>2005</v>
      </c>
      <c r="I522" s="158">
        <v>2010</v>
      </c>
    </row>
    <row r="523" spans="1:10" s="154" customFormat="1" ht="7.5" customHeight="1" thickTop="1">
      <c r="A523" s="160"/>
      <c r="B523" s="161"/>
      <c r="C523" s="133"/>
      <c r="D523" s="162"/>
      <c r="E523" s="163"/>
      <c r="F523" s="164"/>
      <c r="G523" s="165"/>
      <c r="H523" s="166"/>
      <c r="I523" s="167"/>
      <c r="J523" s="168"/>
    </row>
    <row r="524" spans="1:9" s="168" customFormat="1" ht="16.5" customHeight="1">
      <c r="A524" s="160"/>
      <c r="B524" s="169" t="s">
        <v>1252</v>
      </c>
      <c r="C524" s="170" t="s">
        <v>1126</v>
      </c>
      <c r="D524" s="282"/>
      <c r="E524" s="252"/>
      <c r="F524" s="252"/>
      <c r="G524" s="252"/>
      <c r="H524" s="172"/>
      <c r="I524" s="172"/>
    </row>
    <row r="525" spans="1:9" s="168" customFormat="1" ht="13.5" customHeight="1">
      <c r="A525" s="160"/>
      <c r="B525" s="169"/>
      <c r="C525" s="175" t="s">
        <v>1149</v>
      </c>
      <c r="D525" s="282"/>
      <c r="E525" s="208"/>
      <c r="F525" s="252"/>
      <c r="G525" s="252"/>
      <c r="H525" s="172"/>
      <c r="I525" s="172"/>
    </row>
    <row r="526" spans="1:9" s="168" customFormat="1" ht="12.75" customHeight="1">
      <c r="A526" s="160"/>
      <c r="B526" s="169"/>
      <c r="C526" s="289" t="s">
        <v>637</v>
      </c>
      <c r="D526" s="427">
        <v>0.701</v>
      </c>
      <c r="E526" s="415">
        <v>0.671</v>
      </c>
      <c r="F526" s="415">
        <v>0.674</v>
      </c>
      <c r="G526" s="415">
        <v>0.667</v>
      </c>
      <c r="H526" s="220"/>
      <c r="I526" s="220"/>
    </row>
    <row r="527" spans="1:9" s="168" customFormat="1" ht="13.5" customHeight="1">
      <c r="A527" s="160"/>
      <c r="B527" s="169"/>
      <c r="C527" s="133" t="s">
        <v>601</v>
      </c>
      <c r="D527" s="427">
        <v>0.287</v>
      </c>
      <c r="E527" s="415">
        <v>0.315</v>
      </c>
      <c r="F527" s="415">
        <v>0.313</v>
      </c>
      <c r="G527" s="415">
        <v>0.318</v>
      </c>
      <c r="H527" s="220"/>
      <c r="I527" s="220"/>
    </row>
    <row r="528" spans="1:9" s="168" customFormat="1" ht="15" customHeight="1">
      <c r="A528" s="160"/>
      <c r="B528" s="169"/>
      <c r="C528" s="133" t="s">
        <v>602</v>
      </c>
      <c r="D528" s="427">
        <v>0.008</v>
      </c>
      <c r="E528" s="415">
        <v>0.01</v>
      </c>
      <c r="F528" s="415">
        <v>0.009</v>
      </c>
      <c r="G528" s="415">
        <v>0.01</v>
      </c>
      <c r="H528" s="220"/>
      <c r="I528" s="220"/>
    </row>
    <row r="529" spans="1:9" s="168" customFormat="1" ht="13.5" customHeight="1">
      <c r="A529" s="160"/>
      <c r="B529" s="169"/>
      <c r="C529" s="133" t="s">
        <v>603</v>
      </c>
      <c r="D529" s="427">
        <v>0.004</v>
      </c>
      <c r="E529" s="415">
        <v>0.004</v>
      </c>
      <c r="F529" s="415">
        <v>0.004</v>
      </c>
      <c r="G529" s="415">
        <v>0.005</v>
      </c>
      <c r="H529" s="220"/>
      <c r="I529" s="220"/>
    </row>
    <row r="530" spans="1:9" s="168" customFormat="1" ht="13.5" customHeight="1">
      <c r="A530" s="160"/>
      <c r="B530" s="169"/>
      <c r="C530" s="175" t="s">
        <v>1353</v>
      </c>
      <c r="D530" s="70"/>
      <c r="E530" s="430"/>
      <c r="F530" s="430"/>
      <c r="G530" s="430"/>
      <c r="H530" s="219"/>
      <c r="I530" s="219"/>
    </row>
    <row r="531" spans="1:9" s="168" customFormat="1" ht="12.75" customHeight="1">
      <c r="A531" s="160"/>
      <c r="B531" s="169"/>
      <c r="C531" s="133" t="s">
        <v>637</v>
      </c>
      <c r="D531" s="427">
        <v>0.685</v>
      </c>
      <c r="E531" s="415">
        <v>0.648</v>
      </c>
      <c r="F531" s="415">
        <v>0.657</v>
      </c>
      <c r="G531" s="415">
        <v>0.661</v>
      </c>
      <c r="H531" s="220"/>
      <c r="I531" s="220"/>
    </row>
    <row r="532" spans="1:9" s="168" customFormat="1" ht="13.5" customHeight="1">
      <c r="A532" s="160"/>
      <c r="B532" s="169"/>
      <c r="C532" s="133" t="s">
        <v>601</v>
      </c>
      <c r="D532" s="427">
        <v>0.296</v>
      </c>
      <c r="E532" s="415">
        <v>0.327</v>
      </c>
      <c r="F532" s="415">
        <v>0.32</v>
      </c>
      <c r="G532" s="415">
        <v>0.311</v>
      </c>
      <c r="H532" s="220"/>
      <c r="I532" s="220"/>
    </row>
    <row r="533" spans="1:9" s="168" customFormat="1" ht="13.5" customHeight="1">
      <c r="A533" s="160"/>
      <c r="B533" s="169"/>
      <c r="C533" s="133" t="s">
        <v>602</v>
      </c>
      <c r="D533" s="427">
        <v>0.018</v>
      </c>
      <c r="E533" s="415">
        <v>0.017</v>
      </c>
      <c r="F533" s="415">
        <v>0.017</v>
      </c>
      <c r="G533" s="415">
        <v>0.018</v>
      </c>
      <c r="H533" s="220"/>
      <c r="I533" s="220"/>
    </row>
    <row r="534" spans="1:9" s="168" customFormat="1" ht="13.5" customHeight="1">
      <c r="A534" s="160"/>
      <c r="B534" s="169"/>
      <c r="C534" s="133" t="s">
        <v>603</v>
      </c>
      <c r="D534" s="427">
        <v>0.009</v>
      </c>
      <c r="E534" s="415">
        <v>0.007</v>
      </c>
      <c r="F534" s="415">
        <v>0.006</v>
      </c>
      <c r="G534" s="415">
        <v>0.009</v>
      </c>
      <c r="H534" s="220"/>
      <c r="I534" s="220"/>
    </row>
    <row r="535" spans="1:9" ht="13.5" customHeight="1">
      <c r="A535" s="160"/>
      <c r="B535" s="169"/>
      <c r="C535" s="175" t="s">
        <v>604</v>
      </c>
      <c r="D535" s="70"/>
      <c r="E535" s="410"/>
      <c r="F535" s="410"/>
      <c r="G535" s="410"/>
      <c r="H535" s="219"/>
      <c r="I535" s="219"/>
    </row>
    <row r="536" spans="1:9" ht="12" customHeight="1">
      <c r="A536" s="160"/>
      <c r="B536" s="169"/>
      <c r="C536" s="133" t="s">
        <v>637</v>
      </c>
      <c r="D536" s="427">
        <v>0.62</v>
      </c>
      <c r="E536" s="415">
        <v>0.571</v>
      </c>
      <c r="F536" s="415">
        <v>0.575</v>
      </c>
      <c r="G536" s="415">
        <v>0.564</v>
      </c>
      <c r="H536" s="220"/>
      <c r="I536" s="220"/>
    </row>
    <row r="537" spans="1:9" ht="13.5" customHeight="1">
      <c r="A537" s="160"/>
      <c r="B537" s="169"/>
      <c r="C537" s="133" t="s">
        <v>601</v>
      </c>
      <c r="D537" s="427">
        <v>0.352</v>
      </c>
      <c r="E537" s="415">
        <v>0.396</v>
      </c>
      <c r="F537" s="415">
        <v>0.389</v>
      </c>
      <c r="G537" s="415">
        <v>0.399</v>
      </c>
      <c r="H537" s="220"/>
      <c r="I537" s="220"/>
    </row>
    <row r="538" spans="1:9" ht="13.5" customHeight="1">
      <c r="A538" s="160"/>
      <c r="B538" s="169"/>
      <c r="C538" s="133" t="s">
        <v>602</v>
      </c>
      <c r="D538" s="427">
        <v>0.013</v>
      </c>
      <c r="E538" s="415">
        <v>0.018</v>
      </c>
      <c r="F538" s="415">
        <v>0.021</v>
      </c>
      <c r="G538" s="415">
        <v>0.022</v>
      </c>
      <c r="H538" s="220"/>
      <c r="I538" s="220"/>
    </row>
    <row r="539" spans="1:9" ht="13.5" customHeight="1">
      <c r="A539" s="160"/>
      <c r="B539" s="169"/>
      <c r="C539" s="133" t="s">
        <v>603</v>
      </c>
      <c r="D539" s="427">
        <v>0.015</v>
      </c>
      <c r="E539" s="415">
        <v>0.014</v>
      </c>
      <c r="F539" s="415">
        <v>0.016</v>
      </c>
      <c r="G539" s="415">
        <v>0.015</v>
      </c>
      <c r="H539" s="220"/>
      <c r="I539" s="220"/>
    </row>
    <row r="540" spans="1:9" ht="7.5" customHeight="1" thickBot="1">
      <c r="A540" s="189"/>
      <c r="B540" s="180"/>
      <c r="C540" s="181"/>
      <c r="D540" s="218"/>
      <c r="E540" s="183"/>
      <c r="F540" s="183"/>
      <c r="G540" s="183"/>
      <c r="H540" s="290"/>
      <c r="I540" s="290"/>
    </row>
    <row r="541" spans="1:9" ht="7.5" customHeight="1" thickTop="1">
      <c r="A541" s="160"/>
      <c r="B541" s="169"/>
      <c r="D541" s="291"/>
      <c r="E541" s="208"/>
      <c r="F541" s="208"/>
      <c r="G541" s="208"/>
      <c r="H541" s="243"/>
      <c r="I541" s="243"/>
    </row>
    <row r="542" spans="1:9" ht="42" customHeight="1">
      <c r="A542" s="160"/>
      <c r="B542" s="169" t="s">
        <v>1253</v>
      </c>
      <c r="C542" s="170" t="s">
        <v>1354</v>
      </c>
      <c r="D542" s="239" t="s">
        <v>1118</v>
      </c>
      <c r="E542" s="212">
        <v>1</v>
      </c>
      <c r="F542" s="212">
        <v>1</v>
      </c>
      <c r="G542" s="212">
        <v>1</v>
      </c>
      <c r="H542" s="172">
        <v>1</v>
      </c>
      <c r="I542" s="172">
        <v>1</v>
      </c>
    </row>
    <row r="543" spans="1:9" ht="7.5" customHeight="1" thickBot="1">
      <c r="A543" s="189"/>
      <c r="B543" s="180"/>
      <c r="C543" s="181"/>
      <c r="D543" s="182"/>
      <c r="E543" s="183"/>
      <c r="F543" s="183"/>
      <c r="G543" s="183"/>
      <c r="H543" s="184"/>
      <c r="I543" s="184"/>
    </row>
    <row r="544" ht="13.5" thickTop="1"/>
  </sheetData>
  <mergeCells count="49">
    <mergeCell ref="E472:G472"/>
    <mergeCell ref="A2:J2"/>
    <mergeCell ref="A498:C498"/>
    <mergeCell ref="D498:G498"/>
    <mergeCell ref="H498:I498"/>
    <mergeCell ref="A441:C441"/>
    <mergeCell ref="D441:G441"/>
    <mergeCell ref="H441:I441"/>
    <mergeCell ref="A469:C469"/>
    <mergeCell ref="D469:G469"/>
    <mergeCell ref="A411:C411"/>
    <mergeCell ref="D411:G411"/>
    <mergeCell ref="H411:I411"/>
    <mergeCell ref="A379:C379"/>
    <mergeCell ref="D350:G350"/>
    <mergeCell ref="H350:I350"/>
    <mergeCell ref="H469:I469"/>
    <mergeCell ref="D379:G379"/>
    <mergeCell ref="H379:I379"/>
    <mergeCell ref="D75:G75"/>
    <mergeCell ref="A4:I4"/>
    <mergeCell ref="A6:I6"/>
    <mergeCell ref="F9:I9"/>
    <mergeCell ref="F14:I14"/>
    <mergeCell ref="F10:I10"/>
    <mergeCell ref="F11:I11"/>
    <mergeCell ref="F12:I12"/>
    <mergeCell ref="F13:I13"/>
    <mergeCell ref="H15:I15"/>
    <mergeCell ref="A521:C521"/>
    <mergeCell ref="D521:G521"/>
    <mergeCell ref="H521:I521"/>
    <mergeCell ref="E127:G127"/>
    <mergeCell ref="E224:G224"/>
    <mergeCell ref="E230:G230"/>
    <mergeCell ref="A326:C326"/>
    <mergeCell ref="D326:G326"/>
    <mergeCell ref="H326:I326"/>
    <mergeCell ref="A350:C350"/>
    <mergeCell ref="H45:I45"/>
    <mergeCell ref="H72:I72"/>
    <mergeCell ref="H103:I103"/>
    <mergeCell ref="H130:I130"/>
    <mergeCell ref="H273:I273"/>
    <mergeCell ref="H299:I299"/>
    <mergeCell ref="H161:I161"/>
    <mergeCell ref="H188:I188"/>
    <mergeCell ref="H213:I213"/>
    <mergeCell ref="H244:I244"/>
  </mergeCells>
  <printOptions horizontalCentered="1"/>
  <pageMargins left="0.75" right="0.75" top="0.75" bottom="0.75" header="0.5" footer="0.5"/>
  <pageSetup firstPageNumber="28" useFirstPageNumber="1" horizontalDpi="600" verticalDpi="600" orientation="landscape" r:id="rId2"/>
  <headerFooter alignWithMargins="0">
    <oddFooter>&amp;L&amp;"Arial,Bold"&amp;12&amp;P&amp;10    &amp;"Book Antiqua,Bold Italic"&amp;14Our Learning&amp;R&amp;"Arial,Bold"THE BROWARD BENCHMARKS 2002</oddFooter>
  </headerFooter>
  <rowBreaks count="20" manualBreakCount="20">
    <brk id="2" max="255" man="1"/>
    <brk id="14" max="255" man="1"/>
    <brk id="44" max="8" man="1"/>
    <brk id="71" max="8" man="1"/>
    <brk id="102" max="255" man="1"/>
    <brk id="129" max="8" man="1"/>
    <brk id="160" max="255" man="1"/>
    <brk id="187" max="255" man="1"/>
    <brk id="212" max="8" man="1"/>
    <brk id="243" max="8" man="1"/>
    <brk id="272" max="8" man="1"/>
    <brk id="298" max="255" man="1"/>
    <brk id="325" max="8" man="1"/>
    <brk id="349" max="255" man="1"/>
    <brk id="378" max="8" man="1"/>
    <brk id="410" max="8" man="1"/>
    <brk id="440" max="8" man="1"/>
    <brk id="468" max="255" man="1"/>
    <brk id="497" max="255" man="1"/>
    <brk id="520" max="255" man="1"/>
  </rowBreaks>
  <drawing r:id="rId1"/>
</worksheet>
</file>

<file path=xl/worksheets/sheet4.xml><?xml version="1.0" encoding="utf-8"?>
<worksheet xmlns="http://schemas.openxmlformats.org/spreadsheetml/2006/main" xmlns:r="http://schemas.openxmlformats.org/officeDocument/2006/relationships">
  <sheetPr codeName="Sheet4"/>
  <dimension ref="A2:I303"/>
  <sheetViews>
    <sheetView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9" width="9.7109375" style="0" customWidth="1"/>
  </cols>
  <sheetData>
    <row r="1" ht="300" customHeight="1"/>
    <row r="2" spans="1:9" ht="66" customHeight="1">
      <c r="A2" s="449" t="s">
        <v>1355</v>
      </c>
      <c r="B2" s="450"/>
      <c r="C2" s="450"/>
      <c r="D2" s="450"/>
      <c r="E2" s="450"/>
      <c r="F2" s="450"/>
      <c r="G2" s="450"/>
      <c r="H2" s="450"/>
      <c r="I2" s="450"/>
    </row>
    <row r="3" spans="1:9" s="292" customFormat="1" ht="12.75">
      <c r="A3"/>
      <c r="B3"/>
      <c r="C3"/>
      <c r="D3"/>
      <c r="E3"/>
      <c r="F3"/>
      <c r="G3"/>
      <c r="H3"/>
      <c r="I3"/>
    </row>
    <row r="4" spans="1:9" s="292" customFormat="1" ht="123" customHeight="1">
      <c r="A4" s="481" t="s">
        <v>210</v>
      </c>
      <c r="B4" s="482"/>
      <c r="C4" s="482"/>
      <c r="D4" s="482"/>
      <c r="E4" s="482"/>
      <c r="F4" s="482"/>
      <c r="G4" s="482"/>
      <c r="H4" s="482"/>
      <c r="I4" s="482"/>
    </row>
    <row r="5" spans="1:9" s="292" customFormat="1" ht="12.75">
      <c r="A5"/>
      <c r="B5"/>
      <c r="C5"/>
      <c r="D5"/>
      <c r="E5"/>
      <c r="F5"/>
      <c r="G5"/>
      <c r="H5"/>
      <c r="I5"/>
    </row>
    <row r="6" spans="1:9" s="292" customFormat="1" ht="96.75" customHeight="1">
      <c r="A6" s="481" t="s">
        <v>128</v>
      </c>
      <c r="B6" s="482"/>
      <c r="C6" s="482"/>
      <c r="D6" s="482"/>
      <c r="E6" s="482"/>
      <c r="F6" s="482"/>
      <c r="G6" s="482"/>
      <c r="H6" s="482"/>
      <c r="I6" s="482"/>
    </row>
    <row r="7" spans="1:9" s="292" customFormat="1" ht="12.75">
      <c r="A7"/>
      <c r="B7"/>
      <c r="C7"/>
      <c r="D7"/>
      <c r="E7"/>
      <c r="F7"/>
      <c r="G7"/>
      <c r="H7"/>
      <c r="I7"/>
    </row>
    <row r="8" spans="1:9" s="292" customFormat="1" ht="24.75" thickBot="1">
      <c r="A8" s="94" t="s">
        <v>302</v>
      </c>
      <c r="B8" s="95"/>
      <c r="C8" s="95"/>
      <c r="D8" s="95"/>
      <c r="E8" s="96"/>
      <c r="F8" s="96"/>
      <c r="G8" s="96"/>
      <c r="H8" s="96"/>
      <c r="I8" s="96"/>
    </row>
    <row r="9" spans="1:9" s="292" customFormat="1" ht="25.5" thickBot="1" thickTop="1">
      <c r="A9" s="98"/>
      <c r="B9" s="110">
        <v>4.3</v>
      </c>
      <c r="C9" s="100" t="s">
        <v>129</v>
      </c>
      <c r="D9" s="101"/>
      <c r="E9" s="111">
        <v>4.8</v>
      </c>
      <c r="F9" s="480" t="s">
        <v>130</v>
      </c>
      <c r="G9" s="480"/>
      <c r="H9" s="480"/>
      <c r="I9" s="480"/>
    </row>
    <row r="10" spans="1:9" s="292" customFormat="1" ht="25.5" thickBot="1" thickTop="1">
      <c r="A10" s="98"/>
      <c r="B10" s="110">
        <v>4.6</v>
      </c>
      <c r="C10" s="100" t="s">
        <v>131</v>
      </c>
      <c r="D10" s="104"/>
      <c r="E10" s="102">
        <v>4.1</v>
      </c>
      <c r="F10" s="480" t="s">
        <v>132</v>
      </c>
      <c r="G10" s="480"/>
      <c r="H10" s="480"/>
      <c r="I10" s="480"/>
    </row>
    <row r="11" spans="1:9" s="292" customFormat="1" ht="25.5" thickBot="1" thickTop="1">
      <c r="A11" s="98"/>
      <c r="B11" s="110">
        <v>4.7</v>
      </c>
      <c r="C11" s="100" t="s">
        <v>133</v>
      </c>
      <c r="D11" s="104"/>
      <c r="E11" s="102">
        <v>4.12</v>
      </c>
      <c r="F11" s="480" t="s">
        <v>134</v>
      </c>
      <c r="G11" s="480"/>
      <c r="H11" s="480"/>
      <c r="I11" s="480"/>
    </row>
    <row r="12" spans="1:9" s="292" customFormat="1" ht="14.25" thickBot="1" thickTop="1">
      <c r="A12"/>
      <c r="B12"/>
      <c r="C12"/>
      <c r="D12"/>
      <c r="E12"/>
      <c r="F12"/>
      <c r="G12"/>
      <c r="H12"/>
      <c r="I12"/>
    </row>
    <row r="13" spans="1:9" s="295" customFormat="1" ht="30" customHeight="1" thickBot="1" thickTop="1">
      <c r="A13" s="1" t="s">
        <v>135</v>
      </c>
      <c r="B13" s="2"/>
      <c r="C13" s="3"/>
      <c r="D13" s="477" t="s">
        <v>402</v>
      </c>
      <c r="E13" s="478"/>
      <c r="F13" s="478"/>
      <c r="G13" s="479"/>
      <c r="H13" s="452" t="s">
        <v>914</v>
      </c>
      <c r="I13" s="453"/>
    </row>
    <row r="14" spans="1:9" s="297" customFormat="1" ht="19.5" customHeight="1" thickTop="1">
      <c r="A14" s="296">
        <v>4.1</v>
      </c>
      <c r="B14" s="4" t="s">
        <v>136</v>
      </c>
      <c r="C14" s="5"/>
      <c r="D14" s="6" t="s">
        <v>430</v>
      </c>
      <c r="E14" s="6">
        <v>1999</v>
      </c>
      <c r="F14" s="6">
        <v>2000</v>
      </c>
      <c r="G14" s="7">
        <v>2001</v>
      </c>
      <c r="H14" s="6">
        <v>2005</v>
      </c>
      <c r="I14" s="6">
        <v>2010</v>
      </c>
    </row>
    <row r="15" spans="1:9" s="298" customFormat="1" ht="7.5" customHeight="1">
      <c r="A15" s="8"/>
      <c r="B15" s="43"/>
      <c r="C15" s="44"/>
      <c r="D15" s="10"/>
      <c r="E15" s="11"/>
      <c r="F15" s="11"/>
      <c r="G15" s="11"/>
      <c r="H15" s="12"/>
      <c r="I15" s="12"/>
    </row>
    <row r="16" spans="1:9" s="300" customFormat="1" ht="42" customHeight="1">
      <c r="A16" s="49"/>
      <c r="B16" s="33" t="s">
        <v>137</v>
      </c>
      <c r="C16" s="16" t="s">
        <v>903</v>
      </c>
      <c r="D16" s="125"/>
      <c r="E16" s="71"/>
      <c r="F16" s="71"/>
      <c r="G16" s="71"/>
      <c r="H16" s="82"/>
      <c r="I16" s="299"/>
    </row>
    <row r="17" spans="1:9" s="300" customFormat="1" ht="15" customHeight="1">
      <c r="A17" s="49"/>
      <c r="B17" s="33"/>
      <c r="C17" s="59" t="s">
        <v>138</v>
      </c>
      <c r="D17" s="125">
        <v>0.099</v>
      </c>
      <c r="E17" s="71">
        <v>0.0572</v>
      </c>
      <c r="F17" s="71">
        <v>0.0534</v>
      </c>
      <c r="G17" s="71">
        <v>0.0538</v>
      </c>
      <c r="H17" s="82">
        <v>0.055</v>
      </c>
      <c r="I17" s="82">
        <v>0.05</v>
      </c>
    </row>
    <row r="18" spans="1:9" s="300" customFormat="1" ht="15" customHeight="1">
      <c r="A18" s="49"/>
      <c r="B18" s="33"/>
      <c r="C18" s="59" t="s">
        <v>139</v>
      </c>
      <c r="D18" s="125">
        <v>0.1689</v>
      </c>
      <c r="E18" s="71">
        <v>0.1455</v>
      </c>
      <c r="F18" s="71">
        <v>0.1364</v>
      </c>
      <c r="G18" s="71">
        <v>0.1304</v>
      </c>
      <c r="H18" s="82">
        <v>0.145</v>
      </c>
      <c r="I18" s="82">
        <v>0.14</v>
      </c>
    </row>
    <row r="19" spans="1:9" s="300" customFormat="1" ht="15" customHeight="1">
      <c r="A19" s="49"/>
      <c r="B19" s="33"/>
      <c r="C19" s="59" t="s">
        <v>140</v>
      </c>
      <c r="D19" s="125">
        <v>0.1177</v>
      </c>
      <c r="E19" s="71">
        <v>0.089</v>
      </c>
      <c r="F19" s="71">
        <v>0.0848</v>
      </c>
      <c r="G19" s="71">
        <v>0.0832</v>
      </c>
      <c r="H19" s="82">
        <v>0.08</v>
      </c>
      <c r="I19" s="82">
        <v>0.07</v>
      </c>
    </row>
    <row r="20" spans="1:9" s="298" customFormat="1" ht="7.5" customHeight="1" thickBot="1">
      <c r="A20" s="26"/>
      <c r="B20" s="35"/>
      <c r="C20" s="36"/>
      <c r="D20" s="37"/>
      <c r="E20" s="301"/>
      <c r="F20" s="301"/>
      <c r="G20" s="301"/>
      <c r="H20" s="30"/>
      <c r="I20" s="30"/>
    </row>
    <row r="21" spans="1:9" s="298" customFormat="1" ht="7.5" customHeight="1" thickTop="1">
      <c r="A21" s="8"/>
      <c r="B21" s="43"/>
      <c r="C21" s="44"/>
      <c r="D21" s="10"/>
      <c r="E21" s="11"/>
      <c r="F21" s="11"/>
      <c r="G21" s="11"/>
      <c r="H21" s="12"/>
      <c r="I21" s="12"/>
    </row>
    <row r="22" spans="1:9" s="300" customFormat="1" ht="28.5" customHeight="1">
      <c r="A22" s="49"/>
      <c r="B22" s="33" t="s">
        <v>141</v>
      </c>
      <c r="C22" s="16" t="s">
        <v>399</v>
      </c>
      <c r="D22" s="120">
        <v>47.33</v>
      </c>
      <c r="E22" s="121">
        <v>41.07</v>
      </c>
      <c r="F22" s="121">
        <v>39.77</v>
      </c>
      <c r="G22" s="121">
        <v>38.76</v>
      </c>
      <c r="H22" s="324">
        <v>35.5</v>
      </c>
      <c r="I22" s="324">
        <v>35.5</v>
      </c>
    </row>
    <row r="23" spans="1:9" s="298" customFormat="1" ht="7.5" customHeight="1" thickBot="1">
      <c r="A23" s="26"/>
      <c r="B23" s="35"/>
      <c r="C23" s="36"/>
      <c r="D23" s="37"/>
      <c r="E23" s="38"/>
      <c r="F23" s="38"/>
      <c r="G23" s="38"/>
      <c r="H23" s="30"/>
      <c r="I23" s="30"/>
    </row>
    <row r="24" spans="1:9" s="298" customFormat="1" ht="7.5" customHeight="1" thickTop="1">
      <c r="A24" s="8"/>
      <c r="B24" s="43"/>
      <c r="C24" s="44"/>
      <c r="D24" s="10"/>
      <c r="E24" s="11"/>
      <c r="F24" s="11"/>
      <c r="G24" s="11"/>
      <c r="H24" s="12"/>
      <c r="I24" s="12"/>
    </row>
    <row r="25" spans="1:9" s="300" customFormat="1" ht="28.5" customHeight="1">
      <c r="A25" s="49"/>
      <c r="B25" s="33" t="s">
        <v>142</v>
      </c>
      <c r="C25" s="16" t="s">
        <v>400</v>
      </c>
      <c r="D25" s="125">
        <v>0.1525</v>
      </c>
      <c r="E25" s="71">
        <v>0.1515</v>
      </c>
      <c r="F25" s="71">
        <v>0.1602</v>
      </c>
      <c r="G25" s="71">
        <v>0.1518</v>
      </c>
      <c r="H25" s="82">
        <v>0.14</v>
      </c>
      <c r="I25" s="82">
        <v>0.1</v>
      </c>
    </row>
    <row r="26" spans="1:9" s="298" customFormat="1" ht="7.5" customHeight="1" thickBot="1">
      <c r="A26" s="26"/>
      <c r="B26" s="35"/>
      <c r="C26" s="36"/>
      <c r="D26" s="37"/>
      <c r="E26" s="38"/>
      <c r="F26" s="38"/>
      <c r="G26" s="38"/>
      <c r="H26" s="30"/>
      <c r="I26" s="30"/>
    </row>
    <row r="27" spans="1:9" s="292" customFormat="1" ht="15" customHeight="1" thickTop="1">
      <c r="A27"/>
      <c r="B27"/>
      <c r="C27"/>
      <c r="D27"/>
      <c r="E27"/>
      <c r="F27"/>
      <c r="G27"/>
      <c r="H27"/>
      <c r="I27"/>
    </row>
    <row r="28" spans="1:9" s="297" customFormat="1" ht="19.5" customHeight="1">
      <c r="A28" s="296">
        <v>4.2</v>
      </c>
      <c r="B28" s="4" t="s">
        <v>143</v>
      </c>
      <c r="C28" s="5"/>
      <c r="D28" s="6" t="s">
        <v>430</v>
      </c>
      <c r="E28" s="6">
        <v>1999</v>
      </c>
      <c r="F28" s="6">
        <v>2000</v>
      </c>
      <c r="G28" s="7">
        <v>2001</v>
      </c>
      <c r="H28" s="6">
        <v>2005</v>
      </c>
      <c r="I28" s="6">
        <v>2010</v>
      </c>
    </row>
    <row r="29" spans="1:9" s="298" customFormat="1" ht="7.5" customHeight="1">
      <c r="A29" s="8"/>
      <c r="B29" s="43"/>
      <c r="C29" s="44"/>
      <c r="D29" s="10"/>
      <c r="E29" s="11"/>
      <c r="F29" s="11"/>
      <c r="G29" s="11"/>
      <c r="H29" s="12"/>
      <c r="I29" s="12"/>
    </row>
    <row r="30" spans="1:9" s="300" customFormat="1" ht="42" customHeight="1">
      <c r="A30" s="49"/>
      <c r="B30" s="33" t="s">
        <v>144</v>
      </c>
      <c r="C30" s="16" t="s">
        <v>598</v>
      </c>
      <c r="D30" s="50"/>
      <c r="E30" s="51"/>
      <c r="F30" s="51"/>
      <c r="G30" s="51"/>
      <c r="H30" s="61"/>
      <c r="I30" s="61"/>
    </row>
    <row r="31" spans="1:9" s="292" customFormat="1" ht="15" customHeight="1">
      <c r="A31" s="58"/>
      <c r="B31" s="21"/>
      <c r="C31" s="59" t="s">
        <v>145</v>
      </c>
      <c r="D31" s="125">
        <v>0.0683</v>
      </c>
      <c r="E31" s="71">
        <v>0.0679</v>
      </c>
      <c r="F31" s="71">
        <v>0.0666</v>
      </c>
      <c r="G31" s="71">
        <v>0.0655</v>
      </c>
      <c r="H31" s="82">
        <v>0.06</v>
      </c>
      <c r="I31" s="82">
        <v>0.055</v>
      </c>
    </row>
    <row r="32" spans="1:9" s="292" customFormat="1" ht="15" customHeight="1">
      <c r="A32" s="58"/>
      <c r="B32" s="21"/>
      <c r="C32" s="59" t="s">
        <v>146</v>
      </c>
      <c r="D32" s="125">
        <v>0.1193</v>
      </c>
      <c r="E32" s="71">
        <v>0.1136</v>
      </c>
      <c r="F32" s="71">
        <v>0.1074</v>
      </c>
      <c r="G32" s="71">
        <v>0.1103</v>
      </c>
      <c r="H32" s="82">
        <v>0.1</v>
      </c>
      <c r="I32" s="82">
        <v>0.09</v>
      </c>
    </row>
    <row r="33" spans="1:9" s="292" customFormat="1" ht="15" customHeight="1">
      <c r="A33" s="58"/>
      <c r="B33" s="21"/>
      <c r="C33" s="59" t="s">
        <v>147</v>
      </c>
      <c r="D33" s="125">
        <v>0.0817</v>
      </c>
      <c r="E33" s="71">
        <v>0.0843</v>
      </c>
      <c r="F33" s="71">
        <v>0.082</v>
      </c>
      <c r="G33" s="71">
        <v>0.0827</v>
      </c>
      <c r="H33" s="82">
        <v>0.08</v>
      </c>
      <c r="I33" s="82">
        <v>0.075</v>
      </c>
    </row>
    <row r="34" spans="1:9" s="298" customFormat="1" ht="7.5" customHeight="1" thickBot="1">
      <c r="A34" s="26"/>
      <c r="B34" s="35"/>
      <c r="C34" s="36"/>
      <c r="D34" s="37"/>
      <c r="E34" s="38"/>
      <c r="F34" s="38"/>
      <c r="G34" s="38"/>
      <c r="H34" s="30"/>
      <c r="I34" s="30"/>
    </row>
    <row r="35" spans="1:9" s="292" customFormat="1" ht="15" customHeight="1" thickTop="1">
      <c r="A35"/>
      <c r="B35"/>
      <c r="C35"/>
      <c r="D35"/>
      <c r="E35"/>
      <c r="F35"/>
      <c r="G35"/>
      <c r="H35"/>
      <c r="I35"/>
    </row>
    <row r="36" spans="1:9" s="297" customFormat="1" ht="19.5" customHeight="1">
      <c r="A36" s="303">
        <v>4.3</v>
      </c>
      <c r="B36" s="4" t="s">
        <v>129</v>
      </c>
      <c r="C36" s="5"/>
      <c r="D36" s="6" t="s">
        <v>430</v>
      </c>
      <c r="E36" s="6">
        <v>1999</v>
      </c>
      <c r="F36" s="6">
        <v>2000</v>
      </c>
      <c r="G36" s="7">
        <v>2001</v>
      </c>
      <c r="H36" s="6">
        <v>2005</v>
      </c>
      <c r="I36" s="6">
        <v>2010</v>
      </c>
    </row>
    <row r="37" spans="1:9" s="298" customFormat="1" ht="7.5" customHeight="1">
      <c r="A37" s="8"/>
      <c r="B37" s="43"/>
      <c r="C37" s="44"/>
      <c r="D37" s="10"/>
      <c r="E37" s="11"/>
      <c r="F37" s="11"/>
      <c r="G37" s="11"/>
      <c r="H37" s="12"/>
      <c r="I37" s="12"/>
    </row>
    <row r="38" spans="1:9" s="300" customFormat="1" ht="28.5" customHeight="1">
      <c r="A38" s="49"/>
      <c r="B38" s="33" t="s">
        <v>148</v>
      </c>
      <c r="C38" s="16" t="s">
        <v>950</v>
      </c>
      <c r="D38" s="50"/>
      <c r="E38" s="51"/>
      <c r="F38" s="51"/>
      <c r="G38" s="51"/>
      <c r="H38" s="61"/>
      <c r="I38" s="25"/>
    </row>
    <row r="39" spans="1:9" s="292" customFormat="1" ht="15" customHeight="1">
      <c r="A39" s="58"/>
      <c r="B39" s="21"/>
      <c r="C39" s="59" t="s">
        <v>145</v>
      </c>
      <c r="D39" s="304">
        <v>5.53</v>
      </c>
      <c r="E39" s="132">
        <v>4.76</v>
      </c>
      <c r="F39" s="132">
        <v>4.08</v>
      </c>
      <c r="G39" s="132">
        <v>4.28</v>
      </c>
      <c r="H39" s="305">
        <v>4.1</v>
      </c>
      <c r="I39" s="305">
        <v>4.1</v>
      </c>
    </row>
    <row r="40" spans="1:9" s="292" customFormat="1" ht="15" customHeight="1">
      <c r="A40" s="58"/>
      <c r="B40" s="21"/>
      <c r="C40" s="59" t="s">
        <v>146</v>
      </c>
      <c r="D40" s="304">
        <v>12.09</v>
      </c>
      <c r="E40" s="132">
        <v>10.97</v>
      </c>
      <c r="F40" s="132">
        <v>8.73</v>
      </c>
      <c r="G40" s="132">
        <v>10.24</v>
      </c>
      <c r="H40" s="305">
        <v>9</v>
      </c>
      <c r="I40" s="305">
        <v>8</v>
      </c>
    </row>
    <row r="41" spans="1:9" s="292" customFormat="1" ht="15" customHeight="1">
      <c r="A41" s="58"/>
      <c r="B41" s="21"/>
      <c r="C41" s="59" t="s">
        <v>147</v>
      </c>
      <c r="D41" s="304">
        <v>7.26</v>
      </c>
      <c r="E41" s="132">
        <v>6.99</v>
      </c>
      <c r="F41" s="132">
        <v>5.84</v>
      </c>
      <c r="G41" s="132">
        <v>6.57</v>
      </c>
      <c r="H41" s="305">
        <v>6.4</v>
      </c>
      <c r="I41" s="305">
        <v>6.1</v>
      </c>
    </row>
    <row r="42" spans="1:9" s="298" customFormat="1" ht="7.5" customHeight="1" thickBot="1">
      <c r="A42" s="26"/>
      <c r="B42" s="35"/>
      <c r="C42" s="36"/>
      <c r="D42" s="37"/>
      <c r="E42" s="38"/>
      <c r="F42" s="38"/>
      <c r="G42" s="38"/>
      <c r="H42" s="30"/>
      <c r="I42" s="30"/>
    </row>
    <row r="43" spans="1:9" s="295" customFormat="1" ht="30" customHeight="1" thickBot="1" thickTop="1">
      <c r="A43" s="1" t="s">
        <v>488</v>
      </c>
      <c r="B43" s="2"/>
      <c r="C43" s="3"/>
      <c r="D43" s="472" t="s">
        <v>402</v>
      </c>
      <c r="E43" s="473"/>
      <c r="F43" s="473"/>
      <c r="G43" s="474"/>
      <c r="H43" s="452" t="s">
        <v>914</v>
      </c>
      <c r="I43" s="453"/>
    </row>
    <row r="44" spans="1:9" s="297" customFormat="1" ht="19.5" customHeight="1" thickTop="1">
      <c r="A44" s="296">
        <v>4.4</v>
      </c>
      <c r="B44" s="4" t="s">
        <v>765</v>
      </c>
      <c r="C44" s="5"/>
      <c r="D44" s="6" t="s">
        <v>430</v>
      </c>
      <c r="E44" s="6">
        <v>1999</v>
      </c>
      <c r="F44" s="6">
        <v>2000</v>
      </c>
      <c r="G44" s="7">
        <v>2001</v>
      </c>
      <c r="H44" s="6">
        <v>2005</v>
      </c>
      <c r="I44" s="6">
        <v>2010</v>
      </c>
    </row>
    <row r="45" spans="1:9" s="298" customFormat="1" ht="7.5" customHeight="1">
      <c r="A45" s="8"/>
      <c r="B45" s="43"/>
      <c r="C45" s="44"/>
      <c r="D45" s="10"/>
      <c r="E45" s="11"/>
      <c r="F45" s="11"/>
      <c r="G45" s="11"/>
      <c r="H45" s="12"/>
      <c r="I45" s="12"/>
    </row>
    <row r="46" spans="1:9" s="300" customFormat="1" ht="30" customHeight="1">
      <c r="A46" s="49"/>
      <c r="B46" s="33" t="s">
        <v>149</v>
      </c>
      <c r="C46" s="16" t="s">
        <v>1165</v>
      </c>
      <c r="D46" s="122">
        <v>39</v>
      </c>
      <c r="E46" s="123">
        <v>4</v>
      </c>
      <c r="F46" s="123">
        <v>4</v>
      </c>
      <c r="G46" s="123">
        <v>6</v>
      </c>
      <c r="H46" s="302">
        <v>0</v>
      </c>
      <c r="I46" s="302">
        <v>0</v>
      </c>
    </row>
    <row r="47" spans="1:9" s="298" customFormat="1" ht="7.5" customHeight="1" thickBot="1">
      <c r="A47" s="26"/>
      <c r="B47" s="35"/>
      <c r="C47" s="36"/>
      <c r="D47" s="37"/>
      <c r="E47" s="38"/>
      <c r="F47" s="38"/>
      <c r="G47" s="38"/>
      <c r="H47" s="30"/>
      <c r="I47" s="30"/>
    </row>
    <row r="48" spans="1:9" s="298" customFormat="1" ht="7.5" customHeight="1" hidden="1" thickTop="1">
      <c r="A48" s="8"/>
      <c r="B48" s="43"/>
      <c r="C48" s="44"/>
      <c r="D48" s="48"/>
      <c r="E48" s="11"/>
      <c r="F48" s="11"/>
      <c r="G48" s="11"/>
      <c r="H48" s="12"/>
      <c r="I48" s="12"/>
    </row>
    <row r="49" spans="1:9" s="298" customFormat="1" ht="30" customHeight="1" hidden="1">
      <c r="A49" s="8"/>
      <c r="B49" s="33" t="s">
        <v>150</v>
      </c>
      <c r="C49" s="16" t="s">
        <v>951</v>
      </c>
      <c r="D49" s="306"/>
      <c r="E49" s="123"/>
      <c r="F49" s="123"/>
      <c r="G49" s="123"/>
      <c r="H49" s="302">
        <v>200</v>
      </c>
      <c r="I49" s="302">
        <v>150</v>
      </c>
    </row>
    <row r="50" spans="1:9" s="298" customFormat="1" ht="7.5" customHeight="1" hidden="1" thickBot="1">
      <c r="A50" s="26"/>
      <c r="B50" s="35"/>
      <c r="C50" s="36"/>
      <c r="D50" s="37"/>
      <c r="E50" s="38"/>
      <c r="F50" s="38"/>
      <c r="G50" s="38"/>
      <c r="H50" s="30"/>
      <c r="I50" s="30"/>
    </row>
    <row r="51" spans="1:9" s="298" customFormat="1" ht="7.5" customHeight="1" hidden="1" thickTop="1">
      <c r="A51" s="8"/>
      <c r="B51" s="43"/>
      <c r="C51" s="44"/>
      <c r="D51" s="48"/>
      <c r="E51" s="11"/>
      <c r="F51" s="11"/>
      <c r="G51" s="11"/>
      <c r="H51" s="12"/>
      <c r="I51" s="12"/>
    </row>
    <row r="52" spans="1:9" s="300" customFormat="1" ht="15" customHeight="1" hidden="1">
      <c r="A52" s="49"/>
      <c r="B52" s="33" t="s">
        <v>151</v>
      </c>
      <c r="C52" s="16" t="s">
        <v>434</v>
      </c>
      <c r="D52" s="307"/>
      <c r="E52" s="308"/>
      <c r="F52" s="308"/>
      <c r="G52" s="308"/>
      <c r="H52" s="309">
        <v>0.0125</v>
      </c>
      <c r="I52" s="309">
        <v>0.0115</v>
      </c>
    </row>
    <row r="53" spans="1:9" s="298" customFormat="1" ht="7.5" customHeight="1" hidden="1" thickBot="1">
      <c r="A53" s="26"/>
      <c r="B53" s="35"/>
      <c r="C53" s="36"/>
      <c r="D53" s="310"/>
      <c r="E53" s="91"/>
      <c r="F53" s="91"/>
      <c r="G53" s="38"/>
      <c r="H53" s="30"/>
      <c r="I53" s="30"/>
    </row>
    <row r="54" spans="1:9" s="292" customFormat="1" ht="15" customHeight="1" thickTop="1">
      <c r="A54"/>
      <c r="B54"/>
      <c r="C54"/>
      <c r="D54"/>
      <c r="E54"/>
      <c r="F54"/>
      <c r="G54"/>
      <c r="H54"/>
      <c r="I54"/>
    </row>
    <row r="55" spans="1:9" s="297" customFormat="1" ht="19.5" customHeight="1">
      <c r="A55" s="296">
        <v>4.5</v>
      </c>
      <c r="B55" s="4" t="s">
        <v>764</v>
      </c>
      <c r="C55" s="5"/>
      <c r="D55" s="6" t="s">
        <v>611</v>
      </c>
      <c r="E55" s="6">
        <v>1999</v>
      </c>
      <c r="F55" s="6">
        <v>2000</v>
      </c>
      <c r="G55" s="7">
        <v>2001</v>
      </c>
      <c r="H55" s="6">
        <v>2005</v>
      </c>
      <c r="I55" s="6">
        <v>2010</v>
      </c>
    </row>
    <row r="56" spans="1:9" s="298" customFormat="1" ht="7.5" customHeight="1">
      <c r="A56" s="8"/>
      <c r="B56" s="43"/>
      <c r="C56" s="44"/>
      <c r="D56" s="10"/>
      <c r="E56" s="11"/>
      <c r="F56" s="11"/>
      <c r="G56" s="11"/>
      <c r="H56" s="12"/>
      <c r="I56" s="12"/>
    </row>
    <row r="57" spans="1:9" s="300" customFormat="1" ht="57.75" customHeight="1">
      <c r="A57" s="49"/>
      <c r="B57" s="33" t="s">
        <v>152</v>
      </c>
      <c r="C57" s="16" t="s">
        <v>952</v>
      </c>
      <c r="D57" s="84">
        <v>0.82</v>
      </c>
      <c r="E57" s="24">
        <v>0.5</v>
      </c>
      <c r="F57" s="24">
        <v>0.67</v>
      </c>
      <c r="G57" s="24">
        <v>0.8</v>
      </c>
      <c r="H57" s="81">
        <v>0.8</v>
      </c>
      <c r="I57" s="81">
        <v>0.9</v>
      </c>
    </row>
    <row r="58" spans="1:9" s="298" customFormat="1" ht="7.5" customHeight="1">
      <c r="A58" s="8"/>
      <c r="B58" s="43"/>
      <c r="C58" s="44"/>
      <c r="D58" s="48"/>
      <c r="E58" s="11"/>
      <c r="F58" s="11"/>
      <c r="G58" s="11"/>
      <c r="H58" s="12"/>
      <c r="I58" s="12"/>
    </row>
    <row r="59" spans="1:9" s="298" customFormat="1" ht="19.5" customHeight="1">
      <c r="A59" s="296">
        <v>4.5</v>
      </c>
      <c r="B59" s="401" t="s">
        <v>281</v>
      </c>
      <c r="C59" s="402"/>
      <c r="D59" s="6" t="s">
        <v>430</v>
      </c>
      <c r="E59" s="6">
        <v>1999</v>
      </c>
      <c r="F59" s="6">
        <v>2000</v>
      </c>
      <c r="G59" s="7">
        <v>2001</v>
      </c>
      <c r="H59" s="6">
        <v>2005</v>
      </c>
      <c r="I59" s="6">
        <v>2010</v>
      </c>
    </row>
    <row r="60" spans="1:9" s="300" customFormat="1" ht="7.5" customHeight="1">
      <c r="A60" s="49"/>
      <c r="B60" s="33"/>
      <c r="C60" s="16"/>
      <c r="D60" s="84"/>
      <c r="E60" s="80"/>
      <c r="F60" s="80"/>
      <c r="G60" s="80"/>
      <c r="H60" s="81"/>
      <c r="I60" s="81"/>
    </row>
    <row r="61" spans="1:9" s="300" customFormat="1" ht="55.5" customHeight="1">
      <c r="A61" s="49"/>
      <c r="B61" s="33" t="s">
        <v>153</v>
      </c>
      <c r="C61" s="16" t="s">
        <v>953</v>
      </c>
      <c r="D61" s="84">
        <v>0.71</v>
      </c>
      <c r="E61" s="80">
        <v>0.67</v>
      </c>
      <c r="F61" s="80">
        <v>0.8</v>
      </c>
      <c r="G61" s="80">
        <v>0.7</v>
      </c>
      <c r="H61" s="81">
        <v>0.8</v>
      </c>
      <c r="I61" s="81">
        <v>0.85</v>
      </c>
    </row>
    <row r="62" spans="1:9" s="298" customFormat="1" ht="7.5" customHeight="1" thickBot="1">
      <c r="A62" s="26"/>
      <c r="B62" s="35"/>
      <c r="C62" s="36"/>
      <c r="D62" s="37"/>
      <c r="E62" s="38"/>
      <c r="F62" s="38"/>
      <c r="G62" s="38"/>
      <c r="H62" s="30"/>
      <c r="I62" s="30"/>
    </row>
    <row r="63" spans="1:9" s="295" customFormat="1" ht="30" customHeight="1" thickTop="1">
      <c r="A63" s="1" t="s">
        <v>154</v>
      </c>
      <c r="B63" s="2"/>
      <c r="C63" s="3"/>
      <c r="D63" s="475"/>
      <c r="E63" s="475"/>
      <c r="F63" s="475"/>
      <c r="G63" s="475"/>
      <c r="H63" s="476"/>
      <c r="I63" s="476"/>
    </row>
    <row r="64" spans="1:9" s="297" customFormat="1" ht="19.5" customHeight="1">
      <c r="A64" s="311">
        <v>4.6</v>
      </c>
      <c r="B64" s="4" t="s">
        <v>131</v>
      </c>
      <c r="C64" s="5"/>
      <c r="D64" s="6" t="s">
        <v>430</v>
      </c>
      <c r="E64" s="6">
        <v>1997</v>
      </c>
      <c r="F64" s="6">
        <v>2000</v>
      </c>
      <c r="G64" s="7">
        <v>2002</v>
      </c>
      <c r="H64" s="6">
        <v>2005</v>
      </c>
      <c r="I64" s="6">
        <v>2010</v>
      </c>
    </row>
    <row r="65" spans="1:9" s="298" customFormat="1" ht="7.5" customHeight="1">
      <c r="A65" s="8"/>
      <c r="B65" s="43"/>
      <c r="C65" s="44"/>
      <c r="D65" s="10"/>
      <c r="E65" s="11"/>
      <c r="F65" s="11"/>
      <c r="G65" s="11"/>
      <c r="H65" s="12"/>
      <c r="I65" s="12"/>
    </row>
    <row r="66" spans="1:9" s="300" customFormat="1" ht="30" customHeight="1">
      <c r="A66" s="49"/>
      <c r="B66" s="33" t="s">
        <v>155</v>
      </c>
      <c r="C66" s="16" t="s">
        <v>926</v>
      </c>
      <c r="D66" s="50"/>
      <c r="E66" s="71"/>
      <c r="F66" s="71"/>
      <c r="G66" s="71"/>
      <c r="H66" s="61"/>
      <c r="I66" s="61"/>
    </row>
    <row r="67" spans="1:9" s="292" customFormat="1" ht="15" customHeight="1">
      <c r="A67" s="58"/>
      <c r="B67" s="21"/>
      <c r="C67" s="59" t="s">
        <v>1299</v>
      </c>
      <c r="D67" s="312" t="s">
        <v>1118</v>
      </c>
      <c r="E67" s="71">
        <v>0.7374</v>
      </c>
      <c r="F67" s="71">
        <v>0.6815</v>
      </c>
      <c r="G67" s="71">
        <v>0.6437</v>
      </c>
      <c r="H67" s="305"/>
      <c r="I67" s="305"/>
    </row>
    <row r="68" spans="1:9" s="292" customFormat="1" ht="15" customHeight="1">
      <c r="A68" s="58"/>
      <c r="B68" s="21"/>
      <c r="C68" s="59" t="s">
        <v>1298</v>
      </c>
      <c r="D68" s="312" t="s">
        <v>1118</v>
      </c>
      <c r="E68" s="71">
        <v>0.7575</v>
      </c>
      <c r="F68" s="71">
        <v>0.7481</v>
      </c>
      <c r="G68" s="71">
        <v>0.7942</v>
      </c>
      <c r="H68" s="305"/>
      <c r="I68" s="305"/>
    </row>
    <row r="69" spans="1:9" s="292" customFormat="1" ht="15" customHeight="1">
      <c r="A69" s="58"/>
      <c r="B69" s="21"/>
      <c r="C69" s="59" t="s">
        <v>1297</v>
      </c>
      <c r="D69" s="312" t="s">
        <v>1118</v>
      </c>
      <c r="E69" s="71">
        <v>0.8971</v>
      </c>
      <c r="F69" s="71">
        <v>0.9253</v>
      </c>
      <c r="G69" s="71">
        <v>0.9021</v>
      </c>
      <c r="H69" s="305"/>
      <c r="I69" s="305"/>
    </row>
    <row r="70" spans="1:9" s="292" customFormat="1" ht="15" customHeight="1">
      <c r="A70" s="58"/>
      <c r="B70" s="21"/>
      <c r="C70" s="59" t="s">
        <v>1300</v>
      </c>
      <c r="D70" s="312" t="s">
        <v>1118</v>
      </c>
      <c r="E70" s="71">
        <v>0.9157</v>
      </c>
      <c r="F70" s="71">
        <v>0.8988</v>
      </c>
      <c r="G70" s="71">
        <v>0.8968</v>
      </c>
      <c r="H70" s="305"/>
      <c r="I70" s="305"/>
    </row>
    <row r="71" spans="1:9" s="292" customFormat="1" ht="15" customHeight="1">
      <c r="A71" s="58"/>
      <c r="B71" s="21"/>
      <c r="C71" s="59" t="s">
        <v>1301</v>
      </c>
      <c r="D71" s="312" t="s">
        <v>1118</v>
      </c>
      <c r="E71" s="71">
        <v>0.7384</v>
      </c>
      <c r="F71" s="71">
        <v>0.7863</v>
      </c>
      <c r="G71" s="71">
        <v>0.7994</v>
      </c>
      <c r="H71" s="305"/>
      <c r="I71" s="305"/>
    </row>
    <row r="72" spans="1:9" s="292" customFormat="1" ht="15" customHeight="1">
      <c r="A72" s="58"/>
      <c r="B72" s="21"/>
      <c r="C72" s="59" t="s">
        <v>1302</v>
      </c>
      <c r="D72" s="84">
        <v>0.84</v>
      </c>
      <c r="E72" s="71">
        <v>0.8619</v>
      </c>
      <c r="F72" s="71">
        <v>0.8647</v>
      </c>
      <c r="G72" s="71">
        <v>0.8669</v>
      </c>
      <c r="H72" s="81">
        <v>0.88</v>
      </c>
      <c r="I72" s="81">
        <v>0.89</v>
      </c>
    </row>
    <row r="73" spans="1:9" s="298" customFormat="1" ht="7.5" customHeight="1" thickBot="1">
      <c r="A73" s="26"/>
      <c r="B73" s="35"/>
      <c r="C73" s="36"/>
      <c r="D73" s="37"/>
      <c r="E73" s="38"/>
      <c r="F73" s="38"/>
      <c r="G73" s="38"/>
      <c r="H73" s="30"/>
      <c r="I73" s="30"/>
    </row>
    <row r="74" spans="1:9" s="298" customFormat="1" ht="7.5" customHeight="1" hidden="1" thickTop="1">
      <c r="A74" s="8"/>
      <c r="B74" s="43"/>
      <c r="C74" s="44"/>
      <c r="D74" s="10"/>
      <c r="E74" s="11"/>
      <c r="F74" s="11"/>
      <c r="G74" s="11"/>
      <c r="H74" s="12"/>
      <c r="I74" s="12"/>
    </row>
    <row r="75" spans="1:9" s="300" customFormat="1" ht="42" customHeight="1" hidden="1">
      <c r="A75" s="49"/>
      <c r="B75" s="33" t="s">
        <v>156</v>
      </c>
      <c r="C75" s="16" t="s">
        <v>582</v>
      </c>
      <c r="D75" s="50"/>
      <c r="E75" s="80"/>
      <c r="F75" s="80"/>
      <c r="G75" s="80"/>
      <c r="H75" s="61"/>
      <c r="I75" s="61"/>
    </row>
    <row r="76" spans="1:9" s="292" customFormat="1" ht="15" customHeight="1" hidden="1">
      <c r="A76" s="58"/>
      <c r="B76" s="21"/>
      <c r="C76" s="59" t="s">
        <v>157</v>
      </c>
      <c r="D76" s="312" t="s">
        <v>407</v>
      </c>
      <c r="E76" s="80">
        <v>0.72</v>
      </c>
      <c r="F76" s="80">
        <v>0.72</v>
      </c>
      <c r="G76" s="80">
        <v>0.67</v>
      </c>
      <c r="H76" s="81">
        <v>0.75</v>
      </c>
      <c r="I76" s="81">
        <v>0.8</v>
      </c>
    </row>
    <row r="77" spans="1:9" s="292" customFormat="1" ht="15" customHeight="1" hidden="1">
      <c r="A77" s="58"/>
      <c r="B77" s="21"/>
      <c r="C77" s="59" t="s">
        <v>158</v>
      </c>
      <c r="D77" s="312" t="s">
        <v>407</v>
      </c>
      <c r="E77" s="80">
        <v>0.16</v>
      </c>
      <c r="F77" s="80">
        <v>0.18</v>
      </c>
      <c r="G77" s="80">
        <v>0.19</v>
      </c>
      <c r="H77" s="81">
        <v>0.2</v>
      </c>
      <c r="I77" s="81">
        <v>0.15</v>
      </c>
    </row>
    <row r="78" spans="1:9" s="292" customFormat="1" ht="15" customHeight="1" hidden="1">
      <c r="A78" s="58"/>
      <c r="B78" s="21"/>
      <c r="C78" s="59" t="s">
        <v>159</v>
      </c>
      <c r="D78" s="312" t="s">
        <v>407</v>
      </c>
      <c r="E78" s="80">
        <v>0.11</v>
      </c>
      <c r="F78" s="71">
        <v>0.088</v>
      </c>
      <c r="G78" s="129">
        <v>0.13</v>
      </c>
      <c r="H78" s="81">
        <v>0.05</v>
      </c>
      <c r="I78" s="81">
        <v>0.05</v>
      </c>
    </row>
    <row r="79" spans="1:9" s="298" customFormat="1" ht="7.5" customHeight="1" hidden="1" thickBot="1">
      <c r="A79" s="26"/>
      <c r="B79" s="35"/>
      <c r="C79" s="36"/>
      <c r="D79" s="37"/>
      <c r="E79" s="38"/>
      <c r="F79" s="38"/>
      <c r="G79" s="38"/>
      <c r="H79" s="30"/>
      <c r="I79" s="30"/>
    </row>
    <row r="80" spans="1:9" s="298" customFormat="1" ht="30" customHeight="1" thickBot="1" thickTop="1">
      <c r="A80" s="1" t="s">
        <v>489</v>
      </c>
      <c r="B80" s="2"/>
      <c r="C80" s="3"/>
      <c r="D80" s="443" t="s">
        <v>402</v>
      </c>
      <c r="E80" s="444"/>
      <c r="F80" s="444"/>
      <c r="G80" s="445"/>
      <c r="H80" s="452" t="s">
        <v>914</v>
      </c>
      <c r="I80" s="453"/>
    </row>
    <row r="81" spans="1:9" s="298" customFormat="1" ht="19.5" customHeight="1" hidden="1" thickTop="1">
      <c r="A81" s="311">
        <v>4.6</v>
      </c>
      <c r="B81" s="4" t="s">
        <v>282</v>
      </c>
      <c r="C81" s="5"/>
      <c r="D81" s="6" t="s">
        <v>363</v>
      </c>
      <c r="E81" s="6">
        <v>1994</v>
      </c>
      <c r="F81" s="6">
        <v>1997</v>
      </c>
      <c r="G81" s="7">
        <v>2000</v>
      </c>
      <c r="H81" s="6">
        <v>2005</v>
      </c>
      <c r="I81" s="6">
        <v>2010</v>
      </c>
    </row>
    <row r="82" spans="1:9" s="298" customFormat="1" ht="7.5" customHeight="1" hidden="1">
      <c r="A82" s="8"/>
      <c r="B82" s="43"/>
      <c r="C82" s="44"/>
      <c r="D82" s="10"/>
      <c r="E82" s="11"/>
      <c r="F82" s="11"/>
      <c r="G82" s="11"/>
      <c r="H82" s="12"/>
      <c r="I82" s="12"/>
    </row>
    <row r="83" spans="1:9" s="300" customFormat="1" ht="42" customHeight="1" hidden="1">
      <c r="A83" s="49"/>
      <c r="B83" s="33" t="s">
        <v>160</v>
      </c>
      <c r="C83" s="16" t="s">
        <v>957</v>
      </c>
      <c r="D83" s="50"/>
      <c r="E83" s="80"/>
      <c r="F83" s="80"/>
      <c r="G83" s="80"/>
      <c r="H83" s="61"/>
      <c r="I83" s="61"/>
    </row>
    <row r="84" spans="1:9" s="292" customFormat="1" ht="15" customHeight="1" hidden="1">
      <c r="A84" s="58"/>
      <c r="B84" s="21"/>
      <c r="C84" s="59" t="s">
        <v>157</v>
      </c>
      <c r="D84" s="84">
        <v>0.81</v>
      </c>
      <c r="E84" s="80">
        <v>0.83</v>
      </c>
      <c r="F84" s="80">
        <v>0.83</v>
      </c>
      <c r="G84" s="80">
        <v>0.799</v>
      </c>
      <c r="H84" s="81">
        <v>0.85</v>
      </c>
      <c r="I84" s="81">
        <v>0.9</v>
      </c>
    </row>
    <row r="85" spans="1:9" s="292" customFormat="1" ht="15" customHeight="1" hidden="1">
      <c r="A85" s="58"/>
      <c r="B85" s="21"/>
      <c r="C85" s="59" t="s">
        <v>158</v>
      </c>
      <c r="D85" s="84">
        <v>0.11</v>
      </c>
      <c r="E85" s="71">
        <v>0.097</v>
      </c>
      <c r="F85" s="71">
        <v>0.11</v>
      </c>
      <c r="G85" s="71">
        <v>0.125</v>
      </c>
      <c r="H85" s="81">
        <v>0.1</v>
      </c>
      <c r="I85" s="81">
        <v>0.05</v>
      </c>
    </row>
    <row r="86" spans="1:9" s="292" customFormat="1" ht="15" customHeight="1" hidden="1">
      <c r="A86" s="58"/>
      <c r="B86" s="21"/>
      <c r="C86" s="59" t="s">
        <v>159</v>
      </c>
      <c r="D86" s="84">
        <v>0.08</v>
      </c>
      <c r="E86" s="71">
        <v>0.071</v>
      </c>
      <c r="F86" s="71">
        <v>0.066</v>
      </c>
      <c r="G86" s="71">
        <v>0.075</v>
      </c>
      <c r="H86" s="81">
        <v>0.05</v>
      </c>
      <c r="I86" s="81">
        <v>0.05</v>
      </c>
    </row>
    <row r="87" spans="1:9" s="298" customFormat="1" ht="7.5" customHeight="1" hidden="1" thickBot="1">
      <c r="A87" s="26"/>
      <c r="B87" s="35"/>
      <c r="C87" s="36"/>
      <c r="D87" s="37"/>
      <c r="E87" s="38"/>
      <c r="F87" s="38"/>
      <c r="G87" s="38"/>
      <c r="H87" s="30"/>
      <c r="I87" s="30"/>
    </row>
    <row r="88" spans="1:9" s="295" customFormat="1" ht="15" customHeight="1" hidden="1" thickTop="1">
      <c r="A88"/>
      <c r="B88"/>
      <c r="C88"/>
      <c r="D88"/>
      <c r="E88"/>
      <c r="F88"/>
      <c r="G88"/>
      <c r="H88"/>
      <c r="I88"/>
    </row>
    <row r="89" spans="1:9" s="297" customFormat="1" ht="19.5" customHeight="1" thickTop="1">
      <c r="A89" s="311">
        <v>4.7</v>
      </c>
      <c r="B89" s="4" t="s">
        <v>133</v>
      </c>
      <c r="C89" s="5"/>
      <c r="D89" s="6" t="s">
        <v>430</v>
      </c>
      <c r="E89" s="6">
        <v>1997</v>
      </c>
      <c r="F89" s="6">
        <v>2000</v>
      </c>
      <c r="G89" s="7">
        <v>2002</v>
      </c>
      <c r="H89" s="6">
        <v>2005</v>
      </c>
      <c r="I89" s="6">
        <v>2010</v>
      </c>
    </row>
    <row r="90" spans="1:9" s="298" customFormat="1" ht="7.5" customHeight="1">
      <c r="A90" s="8"/>
      <c r="B90" s="43"/>
      <c r="C90" s="44"/>
      <c r="D90" s="10"/>
      <c r="E90" s="11"/>
      <c r="F90" s="11"/>
      <c r="G90" s="11"/>
      <c r="H90" s="12"/>
      <c r="I90" s="12"/>
    </row>
    <row r="91" spans="1:9" s="300" customFormat="1" ht="30" customHeight="1">
      <c r="A91" s="49"/>
      <c r="B91" s="33" t="s">
        <v>161</v>
      </c>
      <c r="C91" s="16" t="s">
        <v>927</v>
      </c>
      <c r="D91" s="50"/>
      <c r="E91" s="80"/>
      <c r="F91" s="80"/>
      <c r="G91" s="80"/>
      <c r="H91" s="61"/>
      <c r="I91" s="61"/>
    </row>
    <row r="92" spans="1:9" s="292" customFormat="1" ht="15" customHeight="1">
      <c r="A92" s="58"/>
      <c r="B92" s="21"/>
      <c r="C92" s="73" t="s">
        <v>1166</v>
      </c>
      <c r="D92" s="312" t="s">
        <v>1118</v>
      </c>
      <c r="E92" s="71">
        <v>0.25</v>
      </c>
      <c r="F92" s="71">
        <v>0.1</v>
      </c>
      <c r="G92" s="71">
        <v>0.073</v>
      </c>
      <c r="H92" s="82">
        <v>0.07</v>
      </c>
      <c r="I92" s="82">
        <v>0.05</v>
      </c>
    </row>
    <row r="93" spans="1:9" s="292" customFormat="1" ht="15" customHeight="1">
      <c r="A93" s="58"/>
      <c r="B93" s="21"/>
      <c r="C93" s="73" t="s">
        <v>1167</v>
      </c>
      <c r="D93" s="125">
        <v>0.168</v>
      </c>
      <c r="E93" s="71">
        <v>0.121</v>
      </c>
      <c r="F93" s="71">
        <v>0.14</v>
      </c>
      <c r="G93" s="71">
        <v>0.122</v>
      </c>
      <c r="H93" s="81"/>
      <c r="I93" s="81"/>
    </row>
    <row r="94" spans="1:9" s="292" customFormat="1" ht="15" customHeight="1">
      <c r="A94" s="58"/>
      <c r="B94" s="21"/>
      <c r="C94" s="59" t="s">
        <v>1168</v>
      </c>
      <c r="D94" s="125">
        <v>0.2598081952920663</v>
      </c>
      <c r="E94" s="71">
        <v>0.19</v>
      </c>
      <c r="F94" s="71">
        <v>0.269</v>
      </c>
      <c r="G94" s="71">
        <v>0.215</v>
      </c>
      <c r="H94" s="82">
        <v>0.18</v>
      </c>
      <c r="I94" s="82">
        <v>0.13</v>
      </c>
    </row>
    <row r="95" spans="1:9" s="292" customFormat="1" ht="15" customHeight="1">
      <c r="A95" s="58"/>
      <c r="B95" s="21"/>
      <c r="C95" s="59" t="s">
        <v>1169</v>
      </c>
      <c r="D95" s="125">
        <v>0.16652249134948097</v>
      </c>
      <c r="E95" s="71">
        <v>0.14</v>
      </c>
      <c r="F95" s="71">
        <v>0.141</v>
      </c>
      <c r="G95" s="71">
        <v>0.131</v>
      </c>
      <c r="H95" s="82">
        <v>0.13</v>
      </c>
      <c r="I95" s="82">
        <v>0.1</v>
      </c>
    </row>
    <row r="96" spans="1:9" s="292" customFormat="1" ht="15" customHeight="1">
      <c r="A96" s="58"/>
      <c r="B96" s="21"/>
      <c r="C96" s="59" t="s">
        <v>1170</v>
      </c>
      <c r="D96" s="125">
        <v>0.026</v>
      </c>
      <c r="E96" s="71">
        <v>0.006</v>
      </c>
      <c r="F96" s="71">
        <v>0.014</v>
      </c>
      <c r="G96" s="71">
        <v>0.019</v>
      </c>
      <c r="H96" s="82">
        <v>0.016</v>
      </c>
      <c r="I96" s="82">
        <v>0.01</v>
      </c>
    </row>
    <row r="97" spans="1:9" s="298" customFormat="1" ht="7.5" customHeight="1" thickBot="1">
      <c r="A97" s="26"/>
      <c r="B97" s="35"/>
      <c r="C97" s="36"/>
      <c r="D97" s="37"/>
      <c r="E97" s="38"/>
      <c r="F97" s="38"/>
      <c r="G97" s="38"/>
      <c r="H97" s="30"/>
      <c r="I97" s="30"/>
    </row>
    <row r="98" spans="1:9" s="298" customFormat="1" ht="7.5" customHeight="1" thickTop="1">
      <c r="A98" s="8"/>
      <c r="B98" s="43"/>
      <c r="C98" s="44"/>
      <c r="D98" s="10"/>
      <c r="E98" s="11"/>
      <c r="F98" s="11"/>
      <c r="G98" s="11"/>
      <c r="H98" s="12"/>
      <c r="I98" s="12"/>
    </row>
    <row r="99" spans="1:9" s="300" customFormat="1" ht="54.75" customHeight="1">
      <c r="A99" s="49"/>
      <c r="B99" s="33" t="s">
        <v>162</v>
      </c>
      <c r="C99" s="16" t="s">
        <v>1171</v>
      </c>
      <c r="D99" s="50"/>
      <c r="E99" s="80"/>
      <c r="F99" s="80"/>
      <c r="G99" s="80"/>
      <c r="H99" s="61"/>
      <c r="I99" s="61"/>
    </row>
    <row r="100" spans="1:9" s="292" customFormat="1" ht="15" customHeight="1">
      <c r="A100" s="58"/>
      <c r="B100" s="21"/>
      <c r="C100" s="59" t="s">
        <v>423</v>
      </c>
      <c r="D100" s="125">
        <v>0.114</v>
      </c>
      <c r="E100" s="71">
        <v>0.128</v>
      </c>
      <c r="F100" s="71">
        <v>0.155</v>
      </c>
      <c r="G100" s="71">
        <v>0.116</v>
      </c>
      <c r="H100" s="82">
        <v>0.11</v>
      </c>
      <c r="I100" s="82">
        <v>0.11</v>
      </c>
    </row>
    <row r="101" spans="1:9" s="292" customFormat="1" ht="15" customHeight="1">
      <c r="A101" s="58"/>
      <c r="B101" s="21"/>
      <c r="C101" s="59" t="s">
        <v>163</v>
      </c>
      <c r="D101" s="125">
        <v>0.26167531504818387</v>
      </c>
      <c r="E101" s="71">
        <v>0.243</v>
      </c>
      <c r="F101" s="71">
        <v>0.264</v>
      </c>
      <c r="G101" s="71">
        <v>0.266</v>
      </c>
      <c r="H101" s="82">
        <v>0.26</v>
      </c>
      <c r="I101" s="82">
        <v>0.156</v>
      </c>
    </row>
    <row r="102" spans="1:9" s="292" customFormat="1" ht="15" customHeight="1">
      <c r="A102" s="58"/>
      <c r="B102" s="21"/>
      <c r="C102" s="59" t="s">
        <v>164</v>
      </c>
      <c r="D102" s="125">
        <v>0.326</v>
      </c>
      <c r="E102" s="71">
        <v>0.197</v>
      </c>
      <c r="F102" s="71">
        <v>0.169</v>
      </c>
      <c r="G102" s="71">
        <v>0.196</v>
      </c>
      <c r="H102" s="82">
        <v>0.19</v>
      </c>
      <c r="I102" s="82">
        <v>0.156</v>
      </c>
    </row>
    <row r="103" spans="1:9" s="292" customFormat="1" ht="15" customHeight="1">
      <c r="A103" s="58"/>
      <c r="B103" s="21"/>
      <c r="C103" s="59" t="s">
        <v>283</v>
      </c>
      <c r="D103" s="312" t="s">
        <v>1118</v>
      </c>
      <c r="E103" s="71">
        <v>0.163</v>
      </c>
      <c r="F103" s="71">
        <v>0.192</v>
      </c>
      <c r="G103" s="71">
        <v>0.291</v>
      </c>
      <c r="H103" s="82">
        <v>0.2</v>
      </c>
      <c r="I103" s="82">
        <v>0.156</v>
      </c>
    </row>
    <row r="104" spans="1:9" s="298" customFormat="1" ht="7.5" customHeight="1">
      <c r="A104" s="8"/>
      <c r="B104" s="43"/>
      <c r="C104" s="44"/>
      <c r="D104" s="48"/>
      <c r="E104" s="11"/>
      <c r="F104" s="11"/>
      <c r="G104" s="11"/>
      <c r="H104" s="12"/>
      <c r="I104" s="12"/>
    </row>
    <row r="105" spans="1:9" s="298" customFormat="1" ht="19.5" customHeight="1">
      <c r="A105" s="311">
        <v>4.7</v>
      </c>
      <c r="B105" s="401" t="s">
        <v>284</v>
      </c>
      <c r="C105" s="402"/>
      <c r="D105" s="6">
        <v>1994</v>
      </c>
      <c r="E105" s="6">
        <v>1997</v>
      </c>
      <c r="F105" s="6">
        <v>2000</v>
      </c>
      <c r="G105" s="7">
        <v>2002</v>
      </c>
      <c r="H105" s="6">
        <v>2005</v>
      </c>
      <c r="I105" s="6">
        <v>2010</v>
      </c>
    </row>
    <row r="106" spans="1:9" s="298" customFormat="1" ht="7.5" customHeight="1">
      <c r="A106" s="8"/>
      <c r="B106" s="43"/>
      <c r="C106" s="44"/>
      <c r="D106" s="11"/>
      <c r="E106" s="11"/>
      <c r="F106" s="11"/>
      <c r="G106" s="11"/>
      <c r="H106" s="12"/>
      <c r="I106" s="12"/>
    </row>
    <row r="107" spans="1:9" s="298" customFormat="1" ht="45" customHeight="1">
      <c r="A107" s="8"/>
      <c r="B107" s="33" t="s">
        <v>165</v>
      </c>
      <c r="C107" s="16" t="s">
        <v>928</v>
      </c>
      <c r="D107" s="71">
        <v>0.11</v>
      </c>
      <c r="E107" s="71">
        <v>0.074</v>
      </c>
      <c r="F107" s="71">
        <v>0.092</v>
      </c>
      <c r="G107" s="71">
        <v>0.085</v>
      </c>
      <c r="H107" s="299">
        <v>0.05</v>
      </c>
      <c r="I107" s="299">
        <v>0.05</v>
      </c>
    </row>
    <row r="108" spans="1:9" s="298" customFormat="1" ht="7.5" customHeight="1">
      <c r="A108" s="8"/>
      <c r="B108" s="43"/>
      <c r="C108" s="44"/>
      <c r="D108" s="11"/>
      <c r="E108" s="11"/>
      <c r="F108" s="11"/>
      <c r="G108" s="11"/>
      <c r="H108" s="431"/>
      <c r="I108" s="431"/>
    </row>
    <row r="109" spans="1:9" s="298" customFormat="1" ht="19.5" customHeight="1">
      <c r="A109" s="311">
        <v>4.7</v>
      </c>
      <c r="B109" s="401" t="s">
        <v>284</v>
      </c>
      <c r="C109" s="402"/>
      <c r="D109" s="6" t="s">
        <v>385</v>
      </c>
      <c r="E109" s="6">
        <v>1999</v>
      </c>
      <c r="F109" s="6">
        <v>2000</v>
      </c>
      <c r="G109" s="7">
        <v>2001</v>
      </c>
      <c r="H109" s="6">
        <v>2005</v>
      </c>
      <c r="I109" s="6">
        <v>2010</v>
      </c>
    </row>
    <row r="110" spans="1:9" s="298" customFormat="1" ht="7.5" customHeight="1">
      <c r="A110" s="8"/>
      <c r="B110" s="43"/>
      <c r="C110" s="44"/>
      <c r="D110" s="10"/>
      <c r="E110" s="11"/>
      <c r="F110" s="11"/>
      <c r="G110" s="11"/>
      <c r="H110" s="12"/>
      <c r="I110" s="12"/>
    </row>
    <row r="111" spans="1:9" s="292" customFormat="1" ht="42" customHeight="1">
      <c r="A111" s="49"/>
      <c r="B111" s="33" t="s">
        <v>166</v>
      </c>
      <c r="C111" s="16" t="s">
        <v>20</v>
      </c>
      <c r="D111" s="312" t="s">
        <v>1118</v>
      </c>
      <c r="E111" s="68" t="s">
        <v>1118</v>
      </c>
      <c r="F111" s="129">
        <v>0.83</v>
      </c>
      <c r="G111" s="129">
        <v>0.8</v>
      </c>
      <c r="H111" s="25">
        <v>0.9</v>
      </c>
      <c r="I111" s="25">
        <v>0.9</v>
      </c>
    </row>
    <row r="112" spans="1:9" s="292" customFormat="1" ht="7.5" customHeight="1" thickBot="1">
      <c r="A112" s="26"/>
      <c r="B112" s="35"/>
      <c r="C112" s="36"/>
      <c r="D112" s="37"/>
      <c r="E112" s="38"/>
      <c r="F112" s="38"/>
      <c r="G112" s="38"/>
      <c r="H112" s="314"/>
      <c r="I112" s="314"/>
    </row>
    <row r="113" spans="1:9" s="298" customFormat="1" ht="30" customHeight="1" thickBot="1" thickTop="1">
      <c r="A113" s="1" t="s">
        <v>489</v>
      </c>
      <c r="B113" s="2"/>
      <c r="C113" s="3"/>
      <c r="D113" s="472" t="s">
        <v>402</v>
      </c>
      <c r="E113" s="473"/>
      <c r="F113" s="473"/>
      <c r="G113" s="474"/>
      <c r="H113" s="452" t="s">
        <v>914</v>
      </c>
      <c r="I113" s="453"/>
    </row>
    <row r="114" spans="1:9" s="297" customFormat="1" ht="19.5" customHeight="1" thickTop="1">
      <c r="A114" s="311">
        <v>4.8</v>
      </c>
      <c r="B114" s="4" t="s">
        <v>130</v>
      </c>
      <c r="C114" s="5"/>
      <c r="D114" s="6">
        <v>1994</v>
      </c>
      <c r="E114" s="6">
        <v>1997</v>
      </c>
      <c r="F114" s="6">
        <v>2000</v>
      </c>
      <c r="G114" s="7">
        <v>2002</v>
      </c>
      <c r="H114" s="6">
        <v>2005</v>
      </c>
      <c r="I114" s="6">
        <v>2010</v>
      </c>
    </row>
    <row r="115" spans="1:9" s="298" customFormat="1" ht="7.5" customHeight="1">
      <c r="A115" s="8"/>
      <c r="B115" s="43"/>
      <c r="C115" s="44"/>
      <c r="D115" s="11"/>
      <c r="E115" s="11"/>
      <c r="F115" s="11"/>
      <c r="G115" s="11"/>
      <c r="H115" s="12"/>
      <c r="I115" s="12"/>
    </row>
    <row r="116" spans="1:9" s="300" customFormat="1" ht="30" customHeight="1">
      <c r="A116" s="49"/>
      <c r="B116" s="33" t="s">
        <v>167</v>
      </c>
      <c r="C116" s="16" t="s">
        <v>1172</v>
      </c>
      <c r="D116" s="80"/>
      <c r="E116" s="80"/>
      <c r="F116" s="80"/>
      <c r="G116" s="80"/>
      <c r="H116" s="61"/>
      <c r="I116" s="61"/>
    </row>
    <row r="117" spans="1:9" s="292" customFormat="1" ht="15" customHeight="1">
      <c r="A117" s="58"/>
      <c r="B117" s="21"/>
      <c r="C117" s="59" t="s">
        <v>1173</v>
      </c>
      <c r="D117" s="80">
        <v>0.59</v>
      </c>
      <c r="E117" s="80">
        <v>0.61</v>
      </c>
      <c r="F117" s="71">
        <v>0.563</v>
      </c>
      <c r="G117" s="71">
        <v>0.565</v>
      </c>
      <c r="H117" s="81">
        <v>0.7</v>
      </c>
      <c r="I117" s="81">
        <v>0.7</v>
      </c>
    </row>
    <row r="118" spans="1:9" s="292" customFormat="1" ht="15" customHeight="1">
      <c r="A118" s="58"/>
      <c r="B118" s="21"/>
      <c r="C118" s="59" t="s">
        <v>1174</v>
      </c>
      <c r="D118" s="129">
        <v>0.29</v>
      </c>
      <c r="E118" s="80">
        <v>0.31</v>
      </c>
      <c r="F118" s="71">
        <v>0.389</v>
      </c>
      <c r="G118" s="71">
        <v>0.407</v>
      </c>
      <c r="H118" s="81">
        <v>0.25</v>
      </c>
      <c r="I118" s="81">
        <v>0.25</v>
      </c>
    </row>
    <row r="119" spans="1:9" s="292" customFormat="1" ht="15" customHeight="1">
      <c r="A119" s="58"/>
      <c r="B119" s="21"/>
      <c r="C119" s="59" t="s">
        <v>1175</v>
      </c>
      <c r="D119" s="129">
        <v>0.11</v>
      </c>
      <c r="E119" s="71">
        <v>0.081</v>
      </c>
      <c r="F119" s="71">
        <v>0.048</v>
      </c>
      <c r="G119" s="71">
        <v>0.027</v>
      </c>
      <c r="H119" s="81">
        <v>0.05</v>
      </c>
      <c r="I119" s="81">
        <v>0.05</v>
      </c>
    </row>
    <row r="120" spans="1:9" s="298" customFormat="1" ht="7.5" customHeight="1">
      <c r="A120" s="8"/>
      <c r="B120" s="43"/>
      <c r="C120" s="44"/>
      <c r="D120" s="11"/>
      <c r="E120" s="11"/>
      <c r="F120" s="11"/>
      <c r="G120" s="11"/>
      <c r="H120" s="12"/>
      <c r="I120" s="12"/>
    </row>
    <row r="121" spans="1:9" s="406" customFormat="1" ht="19.5" customHeight="1">
      <c r="A121" s="311">
        <v>4.8</v>
      </c>
      <c r="B121" s="401" t="s">
        <v>492</v>
      </c>
      <c r="C121" s="402"/>
      <c r="D121" s="6">
        <v>1998</v>
      </c>
      <c r="E121" s="6">
        <v>1999</v>
      </c>
      <c r="F121" s="6">
        <v>2000</v>
      </c>
      <c r="G121" s="7">
        <v>2001</v>
      </c>
      <c r="H121" s="6">
        <v>2005</v>
      </c>
      <c r="I121" s="6">
        <v>2010</v>
      </c>
    </row>
    <row r="122" spans="1:9" s="298" customFormat="1" ht="7.5" customHeight="1">
      <c r="A122" s="8"/>
      <c r="B122" s="43"/>
      <c r="C122" s="44"/>
      <c r="D122" s="11"/>
      <c r="E122" s="11"/>
      <c r="F122" s="11"/>
      <c r="G122" s="11"/>
      <c r="H122" s="12"/>
      <c r="I122" s="12"/>
    </row>
    <row r="123" spans="1:9" s="292" customFormat="1" ht="28.5" customHeight="1">
      <c r="A123" s="49"/>
      <c r="B123" s="33" t="s">
        <v>168</v>
      </c>
      <c r="C123" s="16" t="s">
        <v>757</v>
      </c>
      <c r="D123" s="68" t="s">
        <v>1118</v>
      </c>
      <c r="E123" s="71">
        <v>0.857</v>
      </c>
      <c r="F123" s="71">
        <v>0.89</v>
      </c>
      <c r="G123" s="71">
        <v>0.93</v>
      </c>
      <c r="H123" s="25">
        <v>0.93</v>
      </c>
      <c r="I123" s="25">
        <v>0.93</v>
      </c>
    </row>
    <row r="124" spans="1:9" s="298" customFormat="1" ht="7.5" customHeight="1" thickBot="1">
      <c r="A124" s="26"/>
      <c r="B124" s="35"/>
      <c r="C124" s="36"/>
      <c r="D124" s="38"/>
      <c r="E124" s="38"/>
      <c r="F124" s="38"/>
      <c r="G124" s="38"/>
      <c r="H124" s="314"/>
      <c r="I124" s="314"/>
    </row>
    <row r="125" spans="1:9" s="298" customFormat="1" ht="30" customHeight="1" thickBot="1" thickTop="1">
      <c r="A125" s="1" t="s">
        <v>489</v>
      </c>
      <c r="B125" s="2"/>
      <c r="C125" s="3"/>
      <c r="D125" s="443" t="s">
        <v>402</v>
      </c>
      <c r="E125" s="444"/>
      <c r="F125" s="444"/>
      <c r="G125" s="445"/>
      <c r="H125" s="452" t="s">
        <v>914</v>
      </c>
      <c r="I125" s="453"/>
    </row>
    <row r="126" spans="1:9" s="297" customFormat="1" ht="19.5" customHeight="1" thickTop="1">
      <c r="A126" s="296">
        <v>4.9</v>
      </c>
      <c r="B126" s="4" t="s">
        <v>169</v>
      </c>
      <c r="C126" s="5"/>
      <c r="D126" s="6">
        <v>1998</v>
      </c>
      <c r="E126" s="6">
        <v>1999</v>
      </c>
      <c r="F126" s="6">
        <v>2000</v>
      </c>
      <c r="G126" s="7">
        <v>2001</v>
      </c>
      <c r="H126" s="6">
        <v>2005</v>
      </c>
      <c r="I126" s="6">
        <v>2010</v>
      </c>
    </row>
    <row r="127" spans="1:9" s="298" customFormat="1" ht="7.5" customHeight="1">
      <c r="A127" s="8"/>
      <c r="B127" s="43"/>
      <c r="C127" s="44"/>
      <c r="D127" s="11"/>
      <c r="E127" s="11"/>
      <c r="F127" s="11"/>
      <c r="G127" s="11"/>
      <c r="H127" s="12"/>
      <c r="I127" s="12"/>
    </row>
    <row r="128" spans="1:9" s="292" customFormat="1" ht="15" customHeight="1">
      <c r="A128" s="58"/>
      <c r="B128" s="33" t="s">
        <v>170</v>
      </c>
      <c r="C128" s="16" t="s">
        <v>25</v>
      </c>
      <c r="D128" s="80"/>
      <c r="E128" s="80"/>
      <c r="F128" s="80"/>
      <c r="G128" s="80"/>
      <c r="H128" s="81"/>
      <c r="I128" s="81"/>
    </row>
    <row r="129" spans="1:9" s="292" customFormat="1" ht="15" customHeight="1">
      <c r="A129" s="58"/>
      <c r="B129" s="21"/>
      <c r="C129" s="59" t="s">
        <v>376</v>
      </c>
      <c r="D129" s="63">
        <v>1007.92</v>
      </c>
      <c r="E129" s="63">
        <v>1019.71</v>
      </c>
      <c r="F129" s="63">
        <v>967.51</v>
      </c>
      <c r="G129" s="63">
        <v>979.6</v>
      </c>
      <c r="H129" s="374">
        <v>940</v>
      </c>
      <c r="I129" s="374">
        <v>890</v>
      </c>
    </row>
    <row r="130" spans="1:9" s="292" customFormat="1" ht="15" customHeight="1">
      <c r="A130" s="58"/>
      <c r="B130" s="21"/>
      <c r="C130" s="59" t="s">
        <v>377</v>
      </c>
      <c r="D130" s="88">
        <v>1026.5</v>
      </c>
      <c r="E130" s="88">
        <v>1033.97</v>
      </c>
      <c r="F130" s="88">
        <v>1012.95</v>
      </c>
      <c r="G130" s="88">
        <v>1018.73</v>
      </c>
      <c r="H130" s="374">
        <v>1000</v>
      </c>
      <c r="I130" s="374">
        <v>970</v>
      </c>
    </row>
    <row r="131" spans="1:9" s="298" customFormat="1" ht="7.5" customHeight="1" thickBot="1">
      <c r="A131" s="26"/>
      <c r="B131" s="35"/>
      <c r="C131" s="36"/>
      <c r="D131" s="38"/>
      <c r="E131" s="38"/>
      <c r="F131" s="38"/>
      <c r="G131" s="38"/>
      <c r="H131" s="30"/>
      <c r="I131" s="30"/>
    </row>
    <row r="132" spans="1:9" s="298" customFormat="1" ht="7.5" customHeight="1" thickTop="1">
      <c r="A132" s="8"/>
      <c r="B132" s="43"/>
      <c r="C132" s="44"/>
      <c r="D132" s="11"/>
      <c r="E132" s="11"/>
      <c r="F132" s="11"/>
      <c r="G132" s="11"/>
      <c r="H132" s="12"/>
      <c r="I132" s="12"/>
    </row>
    <row r="133" spans="1:9" s="300" customFormat="1" ht="30" customHeight="1">
      <c r="A133" s="49"/>
      <c r="B133" s="33" t="s">
        <v>171</v>
      </c>
      <c r="C133" s="16" t="s">
        <v>1329</v>
      </c>
      <c r="D133" s="316"/>
      <c r="E133" s="316"/>
      <c r="F133" s="316"/>
      <c r="G133" s="316"/>
      <c r="H133" s="61"/>
      <c r="I133" s="61"/>
    </row>
    <row r="134" spans="1:9" s="292" customFormat="1" ht="15" customHeight="1">
      <c r="A134" s="58"/>
      <c r="B134" s="21"/>
      <c r="C134" s="73" t="s">
        <v>172</v>
      </c>
      <c r="D134" s="313"/>
      <c r="E134" s="313"/>
      <c r="F134" s="313"/>
      <c r="G134" s="313"/>
      <c r="H134" s="81"/>
      <c r="I134" s="81"/>
    </row>
    <row r="135" spans="1:9" s="292" customFormat="1" ht="15" customHeight="1">
      <c r="A135" s="58"/>
      <c r="B135" s="21"/>
      <c r="C135" s="59" t="s">
        <v>1389</v>
      </c>
      <c r="D135" s="121">
        <v>354.15</v>
      </c>
      <c r="E135" s="121">
        <v>354.17</v>
      </c>
      <c r="F135" s="121">
        <v>328.8</v>
      </c>
      <c r="G135" s="121">
        <v>317.44</v>
      </c>
      <c r="H135" s="305">
        <v>258.3</v>
      </c>
      <c r="I135" s="305">
        <v>199.2</v>
      </c>
    </row>
    <row r="136" spans="1:9" s="292" customFormat="1" ht="15" customHeight="1">
      <c r="A136" s="58"/>
      <c r="B136" s="21"/>
      <c r="C136" s="59" t="s">
        <v>1390</v>
      </c>
      <c r="D136" s="121">
        <v>331.37</v>
      </c>
      <c r="E136" s="121">
        <v>326.05</v>
      </c>
      <c r="F136" s="132">
        <v>311.13</v>
      </c>
      <c r="G136" s="121">
        <v>306.68</v>
      </c>
      <c r="H136" s="305">
        <v>281.3</v>
      </c>
      <c r="I136" s="305">
        <v>255.9</v>
      </c>
    </row>
    <row r="137" spans="1:9" s="292" customFormat="1" ht="15" customHeight="1">
      <c r="A137" s="58"/>
      <c r="B137" s="21"/>
      <c r="C137" s="73" t="s">
        <v>1391</v>
      </c>
      <c r="D137" s="121"/>
      <c r="E137" s="121"/>
      <c r="F137" s="320"/>
      <c r="G137" s="121"/>
      <c r="H137" s="305"/>
      <c r="I137" s="305"/>
    </row>
    <row r="138" spans="1:9" s="292" customFormat="1" ht="15" customHeight="1">
      <c r="A138" s="58"/>
      <c r="B138" s="21"/>
      <c r="C138" s="59" t="s">
        <v>1389</v>
      </c>
      <c r="D138" s="121">
        <v>239.46</v>
      </c>
      <c r="E138" s="121">
        <v>234.9</v>
      </c>
      <c r="F138" s="121">
        <v>222.43</v>
      </c>
      <c r="G138" s="121">
        <v>219.45</v>
      </c>
      <c r="H138" s="305">
        <v>189.3</v>
      </c>
      <c r="I138" s="305">
        <v>159.1</v>
      </c>
    </row>
    <row r="139" spans="1:9" s="292" customFormat="1" ht="15" customHeight="1">
      <c r="A139" s="58"/>
      <c r="B139" s="21"/>
      <c r="C139" s="59" t="s">
        <v>1390</v>
      </c>
      <c r="D139" s="121">
        <v>246.78</v>
      </c>
      <c r="E139" s="121">
        <v>243.51</v>
      </c>
      <c r="F139" s="132">
        <v>240.25</v>
      </c>
      <c r="G139" s="121">
        <v>236.64</v>
      </c>
      <c r="H139" s="305">
        <v>225.2</v>
      </c>
      <c r="I139" s="305">
        <v>226.6</v>
      </c>
    </row>
    <row r="140" spans="1:9" s="295" customFormat="1" ht="15" customHeight="1">
      <c r="A140" s="58"/>
      <c r="B140" s="21"/>
      <c r="C140" s="73" t="s">
        <v>21</v>
      </c>
      <c r="D140" s="121"/>
      <c r="E140" s="121"/>
      <c r="F140" s="320"/>
      <c r="G140" s="121"/>
      <c r="H140" s="305"/>
      <c r="I140" s="305"/>
    </row>
    <row r="141" spans="1:9" s="297" customFormat="1" ht="15" customHeight="1">
      <c r="A141" s="58"/>
      <c r="B141" s="21"/>
      <c r="C141" s="59" t="s">
        <v>1389</v>
      </c>
      <c r="D141" s="121">
        <v>67.44</v>
      </c>
      <c r="E141" s="121">
        <v>64.89</v>
      </c>
      <c r="F141" s="121">
        <v>62.78</v>
      </c>
      <c r="G141" s="121">
        <v>62.3</v>
      </c>
      <c r="H141" s="305">
        <v>55.6</v>
      </c>
      <c r="I141" s="305">
        <v>48.9</v>
      </c>
    </row>
    <row r="142" spans="1:9" s="298" customFormat="1" ht="15" customHeight="1">
      <c r="A142" s="58"/>
      <c r="B142" s="21"/>
      <c r="C142" s="59" t="s">
        <v>1390</v>
      </c>
      <c r="D142" s="121">
        <v>65.54</v>
      </c>
      <c r="E142" s="121">
        <v>67.04</v>
      </c>
      <c r="F142" s="132">
        <v>64.58</v>
      </c>
      <c r="G142" s="121">
        <v>63.23</v>
      </c>
      <c r="H142" s="305">
        <v>58.1</v>
      </c>
      <c r="I142" s="305">
        <v>53</v>
      </c>
    </row>
    <row r="143" spans="1:9" s="292" customFormat="1" ht="27.75" customHeight="1">
      <c r="A143" s="58"/>
      <c r="B143" s="21"/>
      <c r="C143" s="73" t="s">
        <v>22</v>
      </c>
      <c r="D143" s="121"/>
      <c r="E143" s="121"/>
      <c r="F143" s="320"/>
      <c r="G143" s="121"/>
      <c r="H143" s="305"/>
      <c r="I143" s="305"/>
    </row>
    <row r="144" spans="1:9" s="292" customFormat="1" ht="15" customHeight="1">
      <c r="A144" s="58"/>
      <c r="B144" s="21"/>
      <c r="C144" s="59" t="s">
        <v>1389</v>
      </c>
      <c r="D144" s="121">
        <v>44.1</v>
      </c>
      <c r="E144" s="121">
        <v>49.17</v>
      </c>
      <c r="F144" s="121">
        <v>43.47</v>
      </c>
      <c r="G144" s="121">
        <v>43.045</v>
      </c>
      <c r="H144" s="305">
        <v>33.7</v>
      </c>
      <c r="I144" s="305">
        <v>24.4</v>
      </c>
    </row>
    <row r="145" spans="1:9" s="298" customFormat="1" ht="15" customHeight="1">
      <c r="A145" s="58"/>
      <c r="B145" s="21"/>
      <c r="C145" s="59" t="s">
        <v>1390</v>
      </c>
      <c r="D145" s="121">
        <v>53.24</v>
      </c>
      <c r="E145" s="121">
        <v>58.33</v>
      </c>
      <c r="F145" s="132">
        <v>53.53</v>
      </c>
      <c r="G145" s="121">
        <v>54.33</v>
      </c>
      <c r="H145" s="305">
        <v>49.2</v>
      </c>
      <c r="I145" s="305">
        <v>44.1</v>
      </c>
    </row>
    <row r="146" spans="1:9" s="298" customFormat="1" ht="7.5" customHeight="1" thickBot="1">
      <c r="A146" s="26"/>
      <c r="B146" s="35"/>
      <c r="C146" s="36"/>
      <c r="D146" s="38"/>
      <c r="E146" s="38"/>
      <c r="F146" s="38"/>
      <c r="G146" s="38"/>
      <c r="H146" s="30"/>
      <c r="I146" s="30"/>
    </row>
    <row r="147" spans="1:9" s="298" customFormat="1" ht="7.5" customHeight="1" thickTop="1">
      <c r="A147" s="8"/>
      <c r="B147" s="43"/>
      <c r="C147" s="44"/>
      <c r="D147" s="11"/>
      <c r="E147" s="11"/>
      <c r="F147" s="11"/>
      <c r="G147" s="11"/>
      <c r="H147" s="12"/>
      <c r="I147" s="12"/>
    </row>
    <row r="148" spans="1:9" s="292" customFormat="1" ht="30" customHeight="1">
      <c r="A148" s="58"/>
      <c r="B148" s="33" t="s">
        <v>23</v>
      </c>
      <c r="C148" s="16" t="s">
        <v>24</v>
      </c>
      <c r="D148" s="80"/>
      <c r="E148" s="80"/>
      <c r="F148" s="80"/>
      <c r="G148" s="80"/>
      <c r="H148" s="81"/>
      <c r="I148" s="81"/>
    </row>
    <row r="149" spans="1:9" s="292" customFormat="1" ht="15" customHeight="1">
      <c r="A149" s="58"/>
      <c r="B149" s="21"/>
      <c r="C149" s="59" t="s">
        <v>376</v>
      </c>
      <c r="D149" s="68" t="s">
        <v>1118</v>
      </c>
      <c r="E149" s="121">
        <v>14.6</v>
      </c>
      <c r="F149" s="121">
        <v>14.8</v>
      </c>
      <c r="G149" s="121">
        <v>11.8</v>
      </c>
      <c r="H149" s="305">
        <v>11</v>
      </c>
      <c r="I149" s="305">
        <v>10</v>
      </c>
    </row>
    <row r="150" spans="1:9" s="292" customFormat="1" ht="15" customHeight="1">
      <c r="A150" s="58"/>
      <c r="B150" s="21"/>
      <c r="C150" s="59" t="s">
        <v>377</v>
      </c>
      <c r="D150" s="68" t="s">
        <v>1118</v>
      </c>
      <c r="E150" s="68" t="s">
        <v>1118</v>
      </c>
      <c r="F150" s="68" t="s">
        <v>1118</v>
      </c>
      <c r="G150" s="132">
        <v>17.4</v>
      </c>
      <c r="H150" s="305">
        <v>17</v>
      </c>
      <c r="I150" s="305">
        <v>16</v>
      </c>
    </row>
    <row r="151" spans="1:9" s="298" customFormat="1" ht="7.5" customHeight="1" thickBot="1">
      <c r="A151" s="26"/>
      <c r="B151" s="35"/>
      <c r="C151" s="36"/>
      <c r="D151" s="38"/>
      <c r="E151" s="38"/>
      <c r="F151" s="38"/>
      <c r="G151" s="38"/>
      <c r="H151" s="30"/>
      <c r="I151" s="30"/>
    </row>
    <row r="152" spans="1:9" s="300" customFormat="1" ht="30" customHeight="1" thickBot="1" thickTop="1">
      <c r="A152" s="1" t="s">
        <v>489</v>
      </c>
      <c r="B152" s="2"/>
      <c r="C152" s="3"/>
      <c r="D152" s="443" t="s">
        <v>402</v>
      </c>
      <c r="E152" s="444"/>
      <c r="F152" s="444"/>
      <c r="G152" s="445"/>
      <c r="H152" s="452" t="s">
        <v>914</v>
      </c>
      <c r="I152" s="453"/>
    </row>
    <row r="153" spans="1:9" s="298" customFormat="1" ht="19.5" customHeight="1" thickTop="1">
      <c r="A153" s="318">
        <v>4.1</v>
      </c>
      <c r="B153" s="4" t="s">
        <v>132</v>
      </c>
      <c r="C153" s="5"/>
      <c r="D153" s="6">
        <v>1997</v>
      </c>
      <c r="E153" s="6">
        <v>1998</v>
      </c>
      <c r="F153" s="6">
        <v>1999</v>
      </c>
      <c r="G153" s="7">
        <v>2000</v>
      </c>
      <c r="H153" s="6">
        <v>2005</v>
      </c>
      <c r="I153" s="6">
        <v>2010</v>
      </c>
    </row>
    <row r="154" spans="1:9" s="292" customFormat="1" ht="7.5" customHeight="1">
      <c r="A154" s="8"/>
      <c r="B154" s="43"/>
      <c r="C154" s="44"/>
      <c r="D154" s="11"/>
      <c r="E154" s="11"/>
      <c r="F154" s="11"/>
      <c r="G154" s="11"/>
      <c r="H154" s="12"/>
      <c r="I154" s="12"/>
    </row>
    <row r="155" spans="1:9" s="292" customFormat="1" ht="30" customHeight="1">
      <c r="A155" s="49"/>
      <c r="B155" s="33" t="s">
        <v>1392</v>
      </c>
      <c r="C155" s="16" t="s">
        <v>758</v>
      </c>
      <c r="D155" s="316"/>
      <c r="E155" s="316"/>
      <c r="F155" s="316"/>
      <c r="G155" s="316"/>
      <c r="H155" s="61"/>
      <c r="I155" s="61"/>
    </row>
    <row r="156" spans="1:9" s="298" customFormat="1" ht="15" customHeight="1">
      <c r="A156" s="58"/>
      <c r="B156" s="21"/>
      <c r="C156" s="73" t="s">
        <v>1393</v>
      </c>
      <c r="D156" s="11"/>
      <c r="E156" s="11"/>
      <c r="F156" s="11"/>
      <c r="G156" s="11"/>
      <c r="H156" s="12"/>
      <c r="I156" s="12"/>
    </row>
    <row r="157" spans="1:9" s="292" customFormat="1" ht="15" customHeight="1">
      <c r="A157" s="58"/>
      <c r="B157" s="21"/>
      <c r="C157" s="59" t="s">
        <v>1389</v>
      </c>
      <c r="D157" s="121">
        <v>91.44120844900932</v>
      </c>
      <c r="E157" s="121">
        <v>77.75528361981148</v>
      </c>
      <c r="F157" s="121">
        <v>120.78274259191843</v>
      </c>
      <c r="G157" s="121">
        <v>131.01620015008314</v>
      </c>
      <c r="H157" s="305">
        <v>85.4</v>
      </c>
      <c r="I157" s="305">
        <v>72.7</v>
      </c>
    </row>
    <row r="158" spans="1:9" s="292" customFormat="1" ht="15" customHeight="1">
      <c r="A158" s="58"/>
      <c r="B158" s="21"/>
      <c r="C158" s="59" t="s">
        <v>1390</v>
      </c>
      <c r="D158" s="121">
        <v>127.09192245201146</v>
      </c>
      <c r="E158" s="121">
        <v>124.62191324812582</v>
      </c>
      <c r="F158" s="121">
        <v>145.39240579309364</v>
      </c>
      <c r="G158" s="121">
        <v>141.71036655403944</v>
      </c>
      <c r="H158" s="305">
        <v>123.7</v>
      </c>
      <c r="I158" s="305">
        <v>115.8</v>
      </c>
    </row>
    <row r="159" spans="1:9" s="298" customFormat="1" ht="15" customHeight="1">
      <c r="A159" s="58"/>
      <c r="B159" s="21"/>
      <c r="C159" s="73" t="s">
        <v>1394</v>
      </c>
      <c r="D159" s="123"/>
      <c r="E159" s="123"/>
      <c r="F159" s="123"/>
      <c r="G159" s="123"/>
      <c r="H159" s="305"/>
      <c r="I159" s="305"/>
    </row>
    <row r="160" spans="1:9" s="292" customFormat="1" ht="15" customHeight="1">
      <c r="A160" s="58"/>
      <c r="B160" s="21"/>
      <c r="C160" s="59" t="s">
        <v>1389</v>
      </c>
      <c r="D160" s="121">
        <v>63.599801547507205</v>
      </c>
      <c r="E160" s="121">
        <v>52.932908666554916</v>
      </c>
      <c r="F160" s="121">
        <v>57.09043741460798</v>
      </c>
      <c r="G160" s="121">
        <v>50.947338476705234</v>
      </c>
      <c r="H160" s="305">
        <v>32.2</v>
      </c>
      <c r="I160" s="305">
        <v>28.5</v>
      </c>
    </row>
    <row r="161" spans="1:9" s="292" customFormat="1" ht="15" customHeight="1">
      <c r="A161" s="58"/>
      <c r="B161" s="21"/>
      <c r="C161" s="59" t="s">
        <v>1390</v>
      </c>
      <c r="D161" s="132">
        <v>39.228698114151456</v>
      </c>
      <c r="E161" s="132">
        <v>35.420578382839956</v>
      </c>
      <c r="F161" s="132">
        <v>34.29926562070701</v>
      </c>
      <c r="G161" s="132">
        <v>31.16495923953021</v>
      </c>
      <c r="H161" s="305">
        <v>29.1</v>
      </c>
      <c r="I161" s="305">
        <v>28.2</v>
      </c>
    </row>
    <row r="162" spans="1:9" s="298" customFormat="1" ht="15" customHeight="1">
      <c r="A162" s="58"/>
      <c r="B162" s="21"/>
      <c r="C162" s="73" t="s">
        <v>1395</v>
      </c>
      <c r="D162" s="123"/>
      <c r="E162" s="123"/>
      <c r="F162" s="123"/>
      <c r="G162" s="123"/>
      <c r="H162" s="305"/>
      <c r="I162" s="305"/>
    </row>
    <row r="163" spans="1:9" s="292" customFormat="1" ht="15" customHeight="1">
      <c r="A163" s="58"/>
      <c r="B163" s="21"/>
      <c r="C163" s="59" t="s">
        <v>1389</v>
      </c>
      <c r="D163" s="121">
        <v>8.114912438115546</v>
      </c>
      <c r="E163" s="121">
        <v>8.639475957756831</v>
      </c>
      <c r="F163" s="121">
        <v>8.802490350269954</v>
      </c>
      <c r="G163" s="121">
        <v>6.2534639285486575</v>
      </c>
      <c r="H163" s="305">
        <v>4.8</v>
      </c>
      <c r="I163" s="305">
        <v>4.3</v>
      </c>
    </row>
    <row r="164" spans="1:9" s="292" customFormat="1" ht="15" customHeight="1">
      <c r="A164" s="58"/>
      <c r="B164" s="21"/>
      <c r="C164" s="59" t="s">
        <v>1390</v>
      </c>
      <c r="D164" s="132">
        <v>9.325891893328583</v>
      </c>
      <c r="E164" s="121">
        <v>8.51713704798512</v>
      </c>
      <c r="F164" s="132">
        <v>8.169832513969075</v>
      </c>
      <c r="G164" s="121">
        <v>7.284264924049875</v>
      </c>
      <c r="H164" s="305">
        <v>6.1</v>
      </c>
      <c r="I164" s="305">
        <v>5.8</v>
      </c>
    </row>
    <row r="165" spans="1:9" s="298" customFormat="1" ht="15" customHeight="1">
      <c r="A165" s="58"/>
      <c r="B165" s="21"/>
      <c r="C165" s="73" t="s">
        <v>1396</v>
      </c>
      <c r="D165" s="121"/>
      <c r="E165" s="121"/>
      <c r="F165" s="121"/>
      <c r="G165" s="121"/>
      <c r="H165" s="305"/>
      <c r="I165" s="305"/>
    </row>
    <row r="166" spans="1:9" s="292" customFormat="1" ht="15" customHeight="1">
      <c r="A166" s="58"/>
      <c r="B166" s="21"/>
      <c r="C166" s="59" t="s">
        <v>1389</v>
      </c>
      <c r="D166" s="121">
        <v>1.7153473446423104</v>
      </c>
      <c r="E166" s="121">
        <v>0.8381581153047672</v>
      </c>
      <c r="F166" s="121">
        <v>1.1317487593204225</v>
      </c>
      <c r="G166" s="121">
        <v>2.2071049159583493</v>
      </c>
      <c r="H166" s="305">
        <v>1.3</v>
      </c>
      <c r="I166" s="305">
        <v>1</v>
      </c>
    </row>
    <row r="167" spans="1:9" s="292" customFormat="1" ht="15" customHeight="1">
      <c r="A167" s="58"/>
      <c r="B167" s="21"/>
      <c r="C167" s="59" t="s">
        <v>1390</v>
      </c>
      <c r="D167" s="132">
        <v>2.025050811122778</v>
      </c>
      <c r="E167" s="121">
        <v>1.9072116702543367</v>
      </c>
      <c r="F167" s="132">
        <v>2.1875507824288776</v>
      </c>
      <c r="G167" s="121">
        <v>2.5690874582686583</v>
      </c>
      <c r="H167" s="305">
        <v>1.5</v>
      </c>
      <c r="I167" s="305">
        <v>1.3</v>
      </c>
    </row>
    <row r="168" spans="1:9" s="292" customFormat="1" ht="15" customHeight="1">
      <c r="A168" s="58"/>
      <c r="B168" s="21"/>
      <c r="C168" s="73" t="s">
        <v>1397</v>
      </c>
      <c r="D168" s="132"/>
      <c r="E168" s="121"/>
      <c r="F168" s="132"/>
      <c r="G168" s="121"/>
      <c r="H168" s="305"/>
      <c r="I168" s="305"/>
    </row>
    <row r="169" spans="1:9" s="292" customFormat="1" ht="15" customHeight="1">
      <c r="A169" s="58"/>
      <c r="B169" s="21"/>
      <c r="C169" s="59" t="s">
        <v>1398</v>
      </c>
      <c r="D169" s="132">
        <v>136.0402394097094</v>
      </c>
      <c r="E169" s="121">
        <v>118.30924166032675</v>
      </c>
      <c r="F169" s="132">
        <v>174.35218386641841</v>
      </c>
      <c r="G169" s="121">
        <v>201.45963205108714</v>
      </c>
      <c r="H169" s="305">
        <v>144.5</v>
      </c>
      <c r="I169" s="305">
        <v>119.6</v>
      </c>
    </row>
    <row r="170" spans="1:9" s="292" customFormat="1" ht="15" customHeight="1">
      <c r="A170" s="58"/>
      <c r="B170" s="21"/>
      <c r="C170" s="59" t="s">
        <v>1390</v>
      </c>
      <c r="D170" s="132">
        <v>178.44428002749007</v>
      </c>
      <c r="E170" s="121">
        <v>162.95556151087482</v>
      </c>
      <c r="F170" s="132">
        <v>200.32352791863278</v>
      </c>
      <c r="G170" s="121">
        <v>207.70418942273724</v>
      </c>
      <c r="H170" s="305">
        <v>179.7</v>
      </c>
      <c r="I170" s="305">
        <v>167.7</v>
      </c>
    </row>
    <row r="171" spans="1:9" s="292" customFormat="1" ht="15" customHeight="1">
      <c r="A171" s="58"/>
      <c r="B171" s="21"/>
      <c r="C171" s="73" t="s">
        <v>1399</v>
      </c>
      <c r="D171" s="132"/>
      <c r="E171" s="121"/>
      <c r="F171" s="132"/>
      <c r="G171" s="121"/>
      <c r="H171" s="305"/>
      <c r="I171" s="305"/>
    </row>
    <row r="172" spans="1:9" s="292" customFormat="1" ht="15" customHeight="1">
      <c r="A172" s="58"/>
      <c r="B172" s="21"/>
      <c r="C172" s="59" t="s">
        <v>1389</v>
      </c>
      <c r="D172" s="132">
        <v>11.41365733165845</v>
      </c>
      <c r="E172" s="121">
        <v>14.828951270776649</v>
      </c>
      <c r="F172" s="132">
        <v>14.838483733312207</v>
      </c>
      <c r="G172" s="121">
        <v>11.525992338893602</v>
      </c>
      <c r="H172" s="305">
        <v>10</v>
      </c>
      <c r="I172" s="305">
        <v>8</v>
      </c>
    </row>
    <row r="173" spans="1:9" s="292" customFormat="1" ht="15" customHeight="1">
      <c r="A173" s="58"/>
      <c r="B173" s="21"/>
      <c r="C173" s="59" t="s">
        <v>1390</v>
      </c>
      <c r="D173" s="132">
        <v>17.246238651305504</v>
      </c>
      <c r="E173" s="121">
        <v>20.300047503939993</v>
      </c>
      <c r="F173" s="132">
        <v>20.045108190011554</v>
      </c>
      <c r="G173" s="121">
        <v>17.517070901899615</v>
      </c>
      <c r="H173" s="305">
        <v>15</v>
      </c>
      <c r="I173" s="305">
        <v>12</v>
      </c>
    </row>
    <row r="174" spans="1:9" s="292" customFormat="1" ht="15" customHeight="1">
      <c r="A174" s="58"/>
      <c r="B174" s="21"/>
      <c r="C174" s="73" t="s">
        <v>599</v>
      </c>
      <c r="D174" s="132"/>
      <c r="E174" s="132"/>
      <c r="F174" s="132"/>
      <c r="G174" s="121"/>
      <c r="H174" s="305"/>
      <c r="I174" s="305"/>
    </row>
    <row r="175" spans="1:9" s="292" customFormat="1" ht="15" customHeight="1">
      <c r="A175" s="58"/>
      <c r="B175" s="21"/>
      <c r="C175" s="59" t="s">
        <v>1389</v>
      </c>
      <c r="D175" s="132">
        <v>17.54932283364825</v>
      </c>
      <c r="E175" s="121">
        <v>15.344740880194967</v>
      </c>
      <c r="F175" s="132">
        <v>3.5838710711813384</v>
      </c>
      <c r="G175" s="121">
        <v>6.4986978080995845</v>
      </c>
      <c r="H175" s="305">
        <v>5</v>
      </c>
      <c r="I175" s="305">
        <v>4</v>
      </c>
    </row>
    <row r="176" spans="1:9" s="292" customFormat="1" ht="15" customHeight="1">
      <c r="A176" s="58"/>
      <c r="B176" s="21"/>
      <c r="C176" s="59" t="s">
        <v>1390</v>
      </c>
      <c r="D176" s="132">
        <v>12.962989731726731</v>
      </c>
      <c r="E176" s="121">
        <v>16.50521880387914</v>
      </c>
      <c r="F176" s="132">
        <v>10.905865416773706</v>
      </c>
      <c r="G176" s="121">
        <v>9.455237134548087</v>
      </c>
      <c r="H176" s="305">
        <v>8</v>
      </c>
      <c r="I176" s="305">
        <v>7</v>
      </c>
    </row>
    <row r="177" spans="1:9" s="292" customFormat="1" ht="15" customHeight="1">
      <c r="A177" s="58"/>
      <c r="B177" s="21"/>
      <c r="C177" s="73" t="s">
        <v>101</v>
      </c>
      <c r="D177" s="132"/>
      <c r="E177" s="121"/>
      <c r="F177" s="132"/>
      <c r="G177" s="121"/>
      <c r="H177" s="305"/>
      <c r="I177" s="305"/>
    </row>
    <row r="178" spans="1:9" s="292" customFormat="1" ht="15" customHeight="1">
      <c r="A178" s="58"/>
      <c r="B178" s="21"/>
      <c r="C178" s="59" t="s">
        <v>1389</v>
      </c>
      <c r="D178" s="132">
        <v>0.2638995914834324</v>
      </c>
      <c r="E178" s="121">
        <v>0.06447370117728979</v>
      </c>
      <c r="F178" s="132">
        <v>0</v>
      </c>
      <c r="G178" s="121">
        <v>0</v>
      </c>
      <c r="H178" s="305">
        <v>0</v>
      </c>
      <c r="I178" s="305">
        <v>0</v>
      </c>
    </row>
    <row r="179" spans="1:9" s="292" customFormat="1" ht="15" customHeight="1">
      <c r="A179" s="58"/>
      <c r="B179" s="21"/>
      <c r="C179" s="59" t="s">
        <v>1390</v>
      </c>
      <c r="D179" s="132">
        <v>0.1798564865141941</v>
      </c>
      <c r="E179" s="121">
        <v>0.019594640447818525</v>
      </c>
      <c r="F179" s="132">
        <v>0.012755398148273341</v>
      </c>
      <c r="G179" s="121">
        <v>0.01244110149282643</v>
      </c>
      <c r="H179" s="305">
        <v>0</v>
      </c>
      <c r="I179" s="305">
        <v>0</v>
      </c>
    </row>
    <row r="180" spans="1:9" s="292" customFormat="1" ht="7.5" customHeight="1" thickBot="1">
      <c r="A180" s="26"/>
      <c r="B180" s="35"/>
      <c r="C180" s="27"/>
      <c r="D180" s="301"/>
      <c r="E180" s="301"/>
      <c r="F180" s="301"/>
      <c r="G180" s="301"/>
      <c r="H180" s="319"/>
      <c r="I180" s="319"/>
    </row>
    <row r="181" spans="1:9" s="292" customFormat="1" ht="30" customHeight="1" thickBot="1" thickTop="1">
      <c r="A181" s="1" t="s">
        <v>489</v>
      </c>
      <c r="B181" s="2"/>
      <c r="C181" s="3"/>
      <c r="D181" s="443" t="s">
        <v>402</v>
      </c>
      <c r="E181" s="444"/>
      <c r="F181" s="444"/>
      <c r="G181" s="445"/>
      <c r="H181" s="452" t="s">
        <v>914</v>
      </c>
      <c r="I181" s="453"/>
    </row>
    <row r="182" spans="1:9" s="292" customFormat="1" ht="19.5" customHeight="1" thickTop="1">
      <c r="A182" s="318">
        <v>4.1</v>
      </c>
      <c r="B182" s="4" t="s">
        <v>490</v>
      </c>
      <c r="C182" s="5"/>
      <c r="D182" s="6">
        <v>1997</v>
      </c>
      <c r="E182" s="6">
        <v>1998</v>
      </c>
      <c r="F182" s="6">
        <v>1999</v>
      </c>
      <c r="G182" s="7">
        <v>2000</v>
      </c>
      <c r="H182" s="6">
        <v>2005</v>
      </c>
      <c r="I182" s="6">
        <v>2010</v>
      </c>
    </row>
    <row r="183" spans="1:9" s="292" customFormat="1" ht="7.5" customHeight="1">
      <c r="A183" s="8"/>
      <c r="B183" s="43"/>
      <c r="C183" s="44"/>
      <c r="D183" s="11"/>
      <c r="E183" s="11"/>
      <c r="F183" s="11"/>
      <c r="G183" s="11"/>
      <c r="H183" s="12"/>
      <c r="I183" s="12"/>
    </row>
    <row r="184" spans="1:9" s="292" customFormat="1" ht="30" customHeight="1">
      <c r="A184" s="49"/>
      <c r="B184" s="33" t="s">
        <v>1392</v>
      </c>
      <c r="C184" s="16" t="s">
        <v>126</v>
      </c>
      <c r="D184" s="316"/>
      <c r="E184" s="316"/>
      <c r="F184" s="316"/>
      <c r="G184" s="316"/>
      <c r="H184" s="61"/>
      <c r="I184" s="61"/>
    </row>
    <row r="185" spans="1:9" s="292" customFormat="1" ht="15" customHeight="1">
      <c r="A185" s="58"/>
      <c r="B185" s="21"/>
      <c r="C185" s="73" t="s">
        <v>102</v>
      </c>
      <c r="D185" s="132"/>
      <c r="E185" s="320"/>
      <c r="F185" s="132"/>
      <c r="G185" s="320"/>
      <c r="H185" s="305"/>
      <c r="I185" s="305"/>
    </row>
    <row r="186" spans="1:9" s="292" customFormat="1" ht="13.5" customHeight="1">
      <c r="A186" s="58"/>
      <c r="B186" s="21"/>
      <c r="C186" s="59" t="s">
        <v>1389</v>
      </c>
      <c r="D186" s="132">
        <v>0.1</v>
      </c>
      <c r="E186" s="121">
        <v>0</v>
      </c>
      <c r="F186" s="132">
        <v>0</v>
      </c>
      <c r="G186" s="121">
        <v>0</v>
      </c>
      <c r="H186" s="305">
        <v>0</v>
      </c>
      <c r="I186" s="305">
        <v>0</v>
      </c>
    </row>
    <row r="187" spans="1:9" s="292" customFormat="1" ht="13.5" customHeight="1">
      <c r="A187" s="58"/>
      <c r="B187" s="21"/>
      <c r="C187" s="59" t="s">
        <v>1390</v>
      </c>
      <c r="D187" s="132">
        <v>0.1</v>
      </c>
      <c r="E187" s="121">
        <v>0.1</v>
      </c>
      <c r="F187" s="132">
        <v>0</v>
      </c>
      <c r="G187" s="121">
        <v>0.4</v>
      </c>
      <c r="H187" s="305">
        <v>0</v>
      </c>
      <c r="I187" s="305">
        <v>0</v>
      </c>
    </row>
    <row r="188" spans="1:9" s="292" customFormat="1" ht="15" customHeight="1">
      <c r="A188" s="58"/>
      <c r="B188" s="21"/>
      <c r="C188" s="73" t="s">
        <v>346</v>
      </c>
      <c r="D188" s="132"/>
      <c r="E188" s="121"/>
      <c r="F188" s="132"/>
      <c r="G188" s="121"/>
      <c r="H188" s="305"/>
      <c r="I188" s="305"/>
    </row>
    <row r="189" spans="1:9" s="292" customFormat="1" ht="13.5" customHeight="1">
      <c r="A189" s="58"/>
      <c r="B189" s="21"/>
      <c r="C189" s="59" t="s">
        <v>1389</v>
      </c>
      <c r="D189" s="132">
        <v>10.424033863595577</v>
      </c>
      <c r="E189" s="121">
        <v>4.900001289474023</v>
      </c>
      <c r="F189" s="132">
        <v>3.8353707954747653</v>
      </c>
      <c r="G189" s="121">
        <v>5.701687699559069</v>
      </c>
      <c r="H189" s="305">
        <v>5</v>
      </c>
      <c r="I189" s="305">
        <v>4</v>
      </c>
    </row>
    <row r="190" spans="1:9" s="292" customFormat="1" ht="13.5" customHeight="1">
      <c r="A190" s="58"/>
      <c r="B190" s="21"/>
      <c r="C190" s="59" t="s">
        <v>1390</v>
      </c>
      <c r="D190" s="132">
        <v>5.409017298130578</v>
      </c>
      <c r="E190" s="121">
        <v>3.99077510453904</v>
      </c>
      <c r="F190" s="132">
        <v>5.452932708386853</v>
      </c>
      <c r="G190" s="121">
        <v>4.0993429418863085</v>
      </c>
      <c r="H190" s="305">
        <v>4</v>
      </c>
      <c r="I190" s="305">
        <v>3.5</v>
      </c>
    </row>
    <row r="191" spans="1:9" s="292" customFormat="1" ht="15" customHeight="1">
      <c r="A191" s="58"/>
      <c r="B191" s="21"/>
      <c r="C191" s="73" t="s">
        <v>103</v>
      </c>
      <c r="D191" s="132"/>
      <c r="E191" s="121"/>
      <c r="F191" s="132"/>
      <c r="G191" s="121"/>
      <c r="H191" s="305"/>
      <c r="I191" s="305"/>
    </row>
    <row r="192" spans="1:9" s="292" customFormat="1" ht="13.5" customHeight="1">
      <c r="A192" s="58"/>
      <c r="B192" s="21"/>
      <c r="C192" s="59" t="s">
        <v>1389</v>
      </c>
      <c r="D192" s="132">
        <v>5.607866319022938</v>
      </c>
      <c r="E192" s="121">
        <v>4.577632783587575</v>
      </c>
      <c r="F192" s="132">
        <v>4.275495312988263</v>
      </c>
      <c r="G192" s="121">
        <v>3.371965843825256</v>
      </c>
      <c r="H192" s="305">
        <v>4</v>
      </c>
      <c r="I192" s="305">
        <v>3</v>
      </c>
    </row>
    <row r="193" spans="1:9" s="292" customFormat="1" ht="13.5" customHeight="1">
      <c r="A193" s="58"/>
      <c r="B193" s="21"/>
      <c r="C193" s="59" t="s">
        <v>1390</v>
      </c>
      <c r="D193" s="132">
        <v>4.363185135807302</v>
      </c>
      <c r="E193" s="121">
        <v>3.4029358911044842</v>
      </c>
      <c r="F193" s="132">
        <v>3.514112189849305</v>
      </c>
      <c r="G193" s="121">
        <v>3.8318592597905403</v>
      </c>
      <c r="H193" s="305">
        <v>3.6</v>
      </c>
      <c r="I193" s="305">
        <v>3.3</v>
      </c>
    </row>
    <row r="194" spans="1:9" s="292" customFormat="1" ht="7.5" customHeight="1" thickBot="1">
      <c r="A194" s="26"/>
      <c r="B194" s="35"/>
      <c r="C194" s="27"/>
      <c r="D194" s="301"/>
      <c r="E194" s="301"/>
      <c r="F194" s="301"/>
      <c r="G194" s="301"/>
      <c r="H194" s="319"/>
      <c r="I194" s="319"/>
    </row>
    <row r="195" spans="1:9" s="292" customFormat="1" ht="15" customHeight="1" thickTop="1">
      <c r="A195"/>
      <c r="B195"/>
      <c r="C195"/>
      <c r="D195"/>
      <c r="E195"/>
      <c r="F195"/>
      <c r="G195"/>
      <c r="H195"/>
      <c r="I195"/>
    </row>
    <row r="196" spans="1:9" s="292" customFormat="1" ht="18" customHeight="1">
      <c r="A196" s="321">
        <v>4.11</v>
      </c>
      <c r="B196" s="4" t="s">
        <v>104</v>
      </c>
      <c r="C196" s="5"/>
      <c r="D196" s="6">
        <v>1998</v>
      </c>
      <c r="E196" s="6">
        <v>1999</v>
      </c>
      <c r="F196" s="6">
        <v>2000</v>
      </c>
      <c r="G196" s="7">
        <v>2001</v>
      </c>
      <c r="H196" s="6">
        <v>2005</v>
      </c>
      <c r="I196" s="6">
        <v>2010</v>
      </c>
    </row>
    <row r="197" spans="1:9" s="292" customFormat="1" ht="7.5" customHeight="1">
      <c r="A197" s="8"/>
      <c r="B197" s="43"/>
      <c r="C197" s="44"/>
      <c r="D197" s="11"/>
      <c r="E197" s="11"/>
      <c r="F197" s="11"/>
      <c r="G197" s="11"/>
      <c r="H197" s="12"/>
      <c r="I197" s="12"/>
    </row>
    <row r="198" spans="1:9" s="292" customFormat="1" ht="15" customHeight="1">
      <c r="A198" s="8"/>
      <c r="B198" s="33" t="s">
        <v>105</v>
      </c>
      <c r="C198" s="16" t="s">
        <v>759</v>
      </c>
      <c r="D198" s="323"/>
      <c r="E198" s="323"/>
      <c r="F198" s="323"/>
      <c r="G198" s="323"/>
      <c r="H198" s="324"/>
      <c r="I198" s="324"/>
    </row>
    <row r="199" spans="1:9" s="292" customFormat="1" ht="13.5" customHeight="1">
      <c r="A199" s="58"/>
      <c r="B199" s="21"/>
      <c r="C199" s="59" t="s">
        <v>376</v>
      </c>
      <c r="D199" s="323">
        <v>13.346056143698986</v>
      </c>
      <c r="E199" s="323">
        <v>11.568987317497653</v>
      </c>
      <c r="F199" s="323">
        <v>12.44561938720958</v>
      </c>
      <c r="G199" s="323">
        <v>13.100803133567217</v>
      </c>
      <c r="H199" s="324">
        <v>14</v>
      </c>
      <c r="I199" s="324">
        <v>13</v>
      </c>
    </row>
    <row r="200" spans="1:9" s="292" customFormat="1" ht="13.5" customHeight="1">
      <c r="A200" s="58"/>
      <c r="B200" s="21"/>
      <c r="C200" s="59" t="s">
        <v>377</v>
      </c>
      <c r="D200" s="121">
        <v>14.08201493516558</v>
      </c>
      <c r="E200" s="121">
        <v>13.189081685314633</v>
      </c>
      <c r="F200" s="132">
        <v>13.287096394338628</v>
      </c>
      <c r="G200" s="121">
        <v>13.95433665745132</v>
      </c>
      <c r="H200" s="305"/>
      <c r="I200" s="305"/>
    </row>
    <row r="201" spans="1:9" s="292" customFormat="1" ht="7.5" customHeight="1">
      <c r="A201" s="8"/>
      <c r="B201" s="43"/>
      <c r="C201" s="44"/>
      <c r="D201" s="11"/>
      <c r="E201" s="11"/>
      <c r="F201" s="11"/>
      <c r="G201" s="11"/>
      <c r="H201" s="12"/>
      <c r="I201" s="12"/>
    </row>
    <row r="202" spans="1:9" s="298" customFormat="1" ht="18" customHeight="1">
      <c r="A202" s="321">
        <v>4.11</v>
      </c>
      <c r="B202" s="401" t="s">
        <v>600</v>
      </c>
      <c r="C202" s="402"/>
      <c r="D202" s="6" t="s">
        <v>430</v>
      </c>
      <c r="E202" s="6">
        <v>1999</v>
      </c>
      <c r="F202" s="6">
        <v>2000</v>
      </c>
      <c r="G202" s="7">
        <v>2001</v>
      </c>
      <c r="H202" s="6">
        <v>2005</v>
      </c>
      <c r="I202" s="6">
        <v>2010</v>
      </c>
    </row>
    <row r="203" spans="1:9" s="292" customFormat="1" ht="7.5" customHeight="1">
      <c r="A203" s="8"/>
      <c r="B203" s="43"/>
      <c r="C203" s="44"/>
      <c r="D203" s="48"/>
      <c r="E203" s="11"/>
      <c r="F203" s="11"/>
      <c r="G203" s="11"/>
      <c r="H203" s="12"/>
      <c r="I203" s="12"/>
    </row>
    <row r="204" spans="1:9" s="298" customFormat="1" ht="28.5" customHeight="1">
      <c r="A204" s="49"/>
      <c r="B204" s="33" t="s">
        <v>106</v>
      </c>
      <c r="C204" s="16" t="s">
        <v>760</v>
      </c>
      <c r="D204" s="322"/>
      <c r="E204" s="323"/>
      <c r="F204" s="323"/>
      <c r="G204" s="323"/>
      <c r="H204" s="324"/>
      <c r="I204" s="324"/>
    </row>
    <row r="205" spans="1:9" s="298" customFormat="1" ht="15" customHeight="1">
      <c r="A205" s="58"/>
      <c r="B205" s="21"/>
      <c r="C205" s="59" t="s">
        <v>193</v>
      </c>
      <c r="D205" s="304">
        <v>1.5</v>
      </c>
      <c r="E205" s="121">
        <v>0</v>
      </c>
      <c r="F205" s="121">
        <v>0</v>
      </c>
      <c r="G205" s="121">
        <v>0.8</v>
      </c>
      <c r="H205" s="305"/>
      <c r="I205" s="305"/>
    </row>
    <row r="206" spans="1:9" s="298" customFormat="1" ht="15" customHeight="1">
      <c r="A206" s="58"/>
      <c r="B206" s="21"/>
      <c r="C206" s="59" t="s">
        <v>194</v>
      </c>
      <c r="D206" s="304">
        <v>6.6</v>
      </c>
      <c r="E206" s="121">
        <v>3.8</v>
      </c>
      <c r="F206" s="121">
        <v>7.3</v>
      </c>
      <c r="G206" s="121">
        <v>3</v>
      </c>
      <c r="H206" s="305"/>
      <c r="I206" s="305"/>
    </row>
    <row r="207" spans="1:9" s="298" customFormat="1" ht="15" customHeight="1">
      <c r="A207" s="58"/>
      <c r="B207" s="21"/>
      <c r="C207" s="59" t="s">
        <v>195</v>
      </c>
      <c r="D207" s="304">
        <v>15.1</v>
      </c>
      <c r="E207" s="121">
        <v>12.2</v>
      </c>
      <c r="F207" s="121">
        <v>12.1</v>
      </c>
      <c r="G207" s="121">
        <v>12.2</v>
      </c>
      <c r="H207" s="305" t="s">
        <v>196</v>
      </c>
      <c r="I207" s="305" t="s">
        <v>196</v>
      </c>
    </row>
    <row r="208" spans="1:9" s="298" customFormat="1" ht="15" customHeight="1">
      <c r="A208" s="58"/>
      <c r="B208" s="21"/>
      <c r="C208" s="59" t="s">
        <v>197</v>
      </c>
      <c r="D208" s="304">
        <v>15.4</v>
      </c>
      <c r="E208" s="121">
        <v>13</v>
      </c>
      <c r="F208" s="121">
        <v>17</v>
      </c>
      <c r="G208" s="121">
        <v>14.7</v>
      </c>
      <c r="H208" s="305">
        <v>13.5</v>
      </c>
      <c r="I208" s="305">
        <v>13</v>
      </c>
    </row>
    <row r="209" spans="1:9" s="300" customFormat="1" ht="15" customHeight="1">
      <c r="A209" s="58"/>
      <c r="B209" s="21"/>
      <c r="C209" s="59" t="s">
        <v>198</v>
      </c>
      <c r="D209" s="304">
        <v>17.5</v>
      </c>
      <c r="E209" s="121">
        <v>19.4</v>
      </c>
      <c r="F209" s="121">
        <v>20</v>
      </c>
      <c r="G209" s="121">
        <v>16.7</v>
      </c>
      <c r="H209" s="305">
        <v>15.5</v>
      </c>
      <c r="I209" s="305">
        <v>15</v>
      </c>
    </row>
    <row r="210" spans="1:9" s="292" customFormat="1" ht="15" customHeight="1">
      <c r="A210" s="58"/>
      <c r="B210" s="21"/>
      <c r="C210" s="59" t="s">
        <v>199</v>
      </c>
      <c r="D210" s="304">
        <v>22.1</v>
      </c>
      <c r="E210" s="121">
        <v>15.2</v>
      </c>
      <c r="F210" s="121">
        <v>19.4</v>
      </c>
      <c r="G210" s="121">
        <v>17.7</v>
      </c>
      <c r="H210" s="305">
        <v>15</v>
      </c>
      <c r="I210" s="305">
        <v>14</v>
      </c>
    </row>
    <row r="211" spans="1:9" s="292" customFormat="1" ht="15" customHeight="1">
      <c r="A211" s="58"/>
      <c r="B211" s="21"/>
      <c r="C211" s="59" t="s">
        <v>200</v>
      </c>
      <c r="D211" s="304">
        <v>32.2</v>
      </c>
      <c r="E211" s="121">
        <v>13.4</v>
      </c>
      <c r="F211" s="121">
        <v>20</v>
      </c>
      <c r="G211" s="121">
        <v>25.7</v>
      </c>
      <c r="H211" s="305"/>
      <c r="I211" s="305"/>
    </row>
    <row r="212" spans="1:9" s="292" customFormat="1" ht="15" customHeight="1">
      <c r="A212" s="58"/>
      <c r="B212" s="21"/>
      <c r="C212" s="59" t="s">
        <v>201</v>
      </c>
      <c r="D212" s="304">
        <v>16</v>
      </c>
      <c r="E212" s="121">
        <v>17.3</v>
      </c>
      <c r="F212" s="121">
        <v>8.7</v>
      </c>
      <c r="G212" s="121">
        <v>16.2</v>
      </c>
      <c r="H212" s="305"/>
      <c r="I212" s="305"/>
    </row>
    <row r="213" spans="1:9" s="292" customFormat="1" ht="15" customHeight="1">
      <c r="A213" s="58"/>
      <c r="B213" s="21"/>
      <c r="C213" s="59" t="s">
        <v>202</v>
      </c>
      <c r="D213" s="304">
        <v>23.5</v>
      </c>
      <c r="E213" s="121">
        <v>18.16</v>
      </c>
      <c r="F213" s="121">
        <v>16</v>
      </c>
      <c r="G213" s="121">
        <v>15.9</v>
      </c>
      <c r="H213" s="305"/>
      <c r="I213" s="305"/>
    </row>
    <row r="214" spans="1:9" s="300" customFormat="1" ht="7.5" customHeight="1" thickBot="1">
      <c r="A214" s="26"/>
      <c r="B214" s="35"/>
      <c r="C214" s="36"/>
      <c r="D214" s="325"/>
      <c r="E214" s="301"/>
      <c r="F214" s="301"/>
      <c r="G214" s="301"/>
      <c r="H214" s="319"/>
      <c r="I214" s="319"/>
    </row>
    <row r="215" spans="1:9" s="298" customFormat="1" ht="30" customHeight="1" thickBot="1" thickTop="1">
      <c r="A215" s="1" t="s">
        <v>489</v>
      </c>
      <c r="B215" s="2"/>
      <c r="C215" s="3"/>
      <c r="D215" s="443" t="s">
        <v>402</v>
      </c>
      <c r="E215" s="444"/>
      <c r="F215" s="444"/>
      <c r="G215" s="445"/>
      <c r="H215" s="452" t="s">
        <v>914</v>
      </c>
      <c r="I215" s="453"/>
    </row>
    <row r="216" spans="1:9" s="292" customFormat="1" ht="18" customHeight="1" thickTop="1">
      <c r="A216" s="318">
        <v>4.12</v>
      </c>
      <c r="B216" s="4" t="s">
        <v>134</v>
      </c>
      <c r="C216" s="5"/>
      <c r="D216" s="6">
        <v>1994</v>
      </c>
      <c r="E216" s="6">
        <v>1997</v>
      </c>
      <c r="F216" s="6">
        <v>2000</v>
      </c>
      <c r="G216" s="7">
        <v>2002</v>
      </c>
      <c r="H216" s="6">
        <v>2005</v>
      </c>
      <c r="I216" s="6">
        <v>2010</v>
      </c>
    </row>
    <row r="217" spans="1:9" s="298" customFormat="1" ht="7.5" customHeight="1">
      <c r="A217" s="8"/>
      <c r="B217" s="43"/>
      <c r="C217" s="44"/>
      <c r="D217" s="11"/>
      <c r="E217" s="11"/>
      <c r="F217" s="11"/>
      <c r="G217" s="11"/>
      <c r="H217" s="12"/>
      <c r="I217" s="12"/>
    </row>
    <row r="218" spans="1:9" s="292" customFormat="1" ht="42" customHeight="1">
      <c r="A218" s="49"/>
      <c r="B218" s="33" t="s">
        <v>107</v>
      </c>
      <c r="C218" s="16" t="s">
        <v>929</v>
      </c>
      <c r="D218" s="80"/>
      <c r="E218" s="80"/>
      <c r="F218" s="80"/>
      <c r="G218" s="80"/>
      <c r="H218" s="61"/>
      <c r="I218" s="61"/>
    </row>
    <row r="219" spans="1:9" s="298" customFormat="1" ht="15" customHeight="1">
      <c r="A219" s="58"/>
      <c r="B219" s="21"/>
      <c r="C219" s="59" t="s">
        <v>27</v>
      </c>
      <c r="D219" s="71">
        <v>0.352</v>
      </c>
      <c r="E219" s="71">
        <v>0.204</v>
      </c>
      <c r="F219" s="71">
        <v>0.327</v>
      </c>
      <c r="G219" s="71">
        <v>0.315</v>
      </c>
      <c r="H219" s="82">
        <v>0.3</v>
      </c>
      <c r="I219" s="82">
        <v>0.27</v>
      </c>
    </row>
    <row r="220" spans="1:9" s="300" customFormat="1" ht="15" customHeight="1">
      <c r="A220" s="58"/>
      <c r="B220" s="21"/>
      <c r="C220" s="59" t="s">
        <v>26</v>
      </c>
      <c r="D220" s="71">
        <v>0.183</v>
      </c>
      <c r="E220" s="71">
        <v>0.159</v>
      </c>
      <c r="F220" s="71">
        <v>0.169</v>
      </c>
      <c r="G220" s="71">
        <v>0.175</v>
      </c>
      <c r="H220" s="82">
        <v>0.16</v>
      </c>
      <c r="I220" s="82">
        <v>0.15</v>
      </c>
    </row>
    <row r="221" spans="1:9" s="300" customFormat="1" ht="7.5" customHeight="1">
      <c r="A221" s="8"/>
      <c r="B221" s="43"/>
      <c r="C221" s="44"/>
      <c r="D221" s="11"/>
      <c r="E221" s="11"/>
      <c r="F221" s="11"/>
      <c r="G221" s="11"/>
      <c r="H221" s="12"/>
      <c r="I221" s="12"/>
    </row>
    <row r="222" spans="1:9" s="432" customFormat="1" ht="18" customHeight="1">
      <c r="A222" s="318">
        <v>4.12</v>
      </c>
      <c r="B222" s="401" t="s">
        <v>28</v>
      </c>
      <c r="C222" s="402"/>
      <c r="D222" s="6">
        <v>1999</v>
      </c>
      <c r="E222" s="6">
        <v>2000</v>
      </c>
      <c r="F222" s="6">
        <v>2001</v>
      </c>
      <c r="G222" s="7">
        <v>2002</v>
      </c>
      <c r="H222" s="6">
        <v>2005</v>
      </c>
      <c r="I222" s="6">
        <v>2010</v>
      </c>
    </row>
    <row r="223" spans="1:9" s="300" customFormat="1" ht="7.5" customHeight="1">
      <c r="A223" s="8"/>
      <c r="B223" s="43"/>
      <c r="C223" s="44"/>
      <c r="D223" s="11"/>
      <c r="E223" s="11"/>
      <c r="F223" s="11"/>
      <c r="G223" s="11"/>
      <c r="H223" s="12"/>
      <c r="I223" s="12"/>
    </row>
    <row r="224" spans="1:9" s="300" customFormat="1" ht="42" customHeight="1">
      <c r="A224" s="58"/>
      <c r="B224" s="33" t="s">
        <v>108</v>
      </c>
      <c r="C224" s="16" t="s">
        <v>761</v>
      </c>
      <c r="D224" s="80"/>
      <c r="E224" s="80"/>
      <c r="F224" s="80"/>
      <c r="G224" s="71"/>
      <c r="H224" s="81"/>
      <c r="I224" s="81"/>
    </row>
    <row r="225" spans="1:9" s="300" customFormat="1" ht="15" customHeight="1">
      <c r="A225" s="58"/>
      <c r="B225" s="33"/>
      <c r="C225" s="59" t="s">
        <v>109</v>
      </c>
      <c r="D225" s="130">
        <v>348</v>
      </c>
      <c r="E225" s="130">
        <v>353</v>
      </c>
      <c r="F225" s="130">
        <v>352</v>
      </c>
      <c r="G225" s="130">
        <v>346</v>
      </c>
      <c r="H225" s="317">
        <v>350</v>
      </c>
      <c r="I225" s="317">
        <v>350</v>
      </c>
    </row>
    <row r="226" spans="1:9" s="300" customFormat="1" ht="15" customHeight="1">
      <c r="A226" s="58"/>
      <c r="B226" s="33"/>
      <c r="C226" s="59" t="s">
        <v>110</v>
      </c>
      <c r="D226" s="130">
        <v>326</v>
      </c>
      <c r="E226" s="130">
        <v>331</v>
      </c>
      <c r="F226" s="130">
        <v>321</v>
      </c>
      <c r="G226" s="130">
        <v>332</v>
      </c>
      <c r="H226" s="317">
        <v>333</v>
      </c>
      <c r="I226" s="317">
        <v>333</v>
      </c>
    </row>
    <row r="227" spans="1:9" s="300" customFormat="1" ht="15" customHeight="1">
      <c r="A227" s="58"/>
      <c r="B227" s="33"/>
      <c r="C227" s="59" t="s">
        <v>111</v>
      </c>
      <c r="D227" s="130">
        <v>354</v>
      </c>
      <c r="E227" s="130">
        <v>354</v>
      </c>
      <c r="F227" s="130">
        <v>351</v>
      </c>
      <c r="G227" s="130">
        <v>357.53</v>
      </c>
      <c r="H227" s="317">
        <v>355</v>
      </c>
      <c r="I227" s="317">
        <v>355</v>
      </c>
    </row>
    <row r="228" spans="1:9" s="292" customFormat="1" ht="7.5" customHeight="1" thickBot="1">
      <c r="A228" s="26"/>
      <c r="B228" s="35"/>
      <c r="C228" s="36"/>
      <c r="D228" s="301"/>
      <c r="E228" s="301"/>
      <c r="F228" s="301"/>
      <c r="G228" s="301"/>
      <c r="H228" s="319"/>
      <c r="I228" s="319"/>
    </row>
    <row r="229" spans="1:9" s="292" customFormat="1" ht="30" customHeight="1" thickBot="1" thickTop="1">
      <c r="A229" s="1" t="s">
        <v>112</v>
      </c>
      <c r="B229" s="2"/>
      <c r="C229" s="3"/>
      <c r="D229" s="470"/>
      <c r="E229" s="470"/>
      <c r="F229" s="470"/>
      <c r="G229" s="470"/>
      <c r="H229" s="471"/>
      <c r="I229" s="471"/>
    </row>
    <row r="230" spans="1:9" s="292" customFormat="1" ht="18" customHeight="1" thickTop="1">
      <c r="A230" s="321">
        <v>4.13</v>
      </c>
      <c r="B230" s="4" t="s">
        <v>113</v>
      </c>
      <c r="C230" s="5"/>
      <c r="D230" s="6" t="s">
        <v>261</v>
      </c>
      <c r="E230" s="6">
        <v>2000</v>
      </c>
      <c r="F230" s="6">
        <v>2001</v>
      </c>
      <c r="G230" s="7">
        <v>2002</v>
      </c>
      <c r="H230" s="6">
        <v>2005</v>
      </c>
      <c r="I230" s="6">
        <v>2010</v>
      </c>
    </row>
    <row r="231" spans="1:9" s="298" customFormat="1" ht="7.5" customHeight="1">
      <c r="A231" s="8"/>
      <c r="B231" s="43"/>
      <c r="C231" s="44"/>
      <c r="D231" s="10"/>
      <c r="E231" s="11"/>
      <c r="F231" s="11"/>
      <c r="G231" s="11"/>
      <c r="H231" s="12"/>
      <c r="I231" s="12"/>
    </row>
    <row r="232" spans="1:9" s="295" customFormat="1" ht="30" customHeight="1">
      <c r="A232" s="49"/>
      <c r="B232" s="33" t="s">
        <v>114</v>
      </c>
      <c r="C232" s="16" t="s">
        <v>762</v>
      </c>
      <c r="D232" s="315">
        <v>0.85</v>
      </c>
      <c r="E232" s="316">
        <v>0.84</v>
      </c>
      <c r="F232" s="316">
        <v>0.765</v>
      </c>
      <c r="G232" s="316">
        <v>0.851</v>
      </c>
      <c r="H232" s="25">
        <v>0.9</v>
      </c>
      <c r="I232" s="25">
        <v>0.9</v>
      </c>
    </row>
    <row r="233" spans="1:9" s="295" customFormat="1" ht="7.5" customHeight="1" thickBot="1">
      <c r="A233" s="26"/>
      <c r="B233" s="35"/>
      <c r="C233" s="36"/>
      <c r="D233" s="37"/>
      <c r="E233" s="38"/>
      <c r="F233" s="38"/>
      <c r="G233" s="38"/>
      <c r="H233" s="30"/>
      <c r="I233" s="30"/>
    </row>
    <row r="234" spans="1:9" s="292" customFormat="1" ht="30" customHeight="1" thickBot="1" thickTop="1">
      <c r="A234" s="1" t="s">
        <v>491</v>
      </c>
      <c r="B234" s="2"/>
      <c r="C234" s="3"/>
      <c r="D234" s="443" t="s">
        <v>402</v>
      </c>
      <c r="E234" s="444"/>
      <c r="F234" s="444"/>
      <c r="G234" s="445"/>
      <c r="H234" s="452" t="s">
        <v>914</v>
      </c>
      <c r="I234" s="453"/>
    </row>
    <row r="235" spans="1:9" s="300" customFormat="1" ht="18" customHeight="1" thickTop="1">
      <c r="A235" s="321">
        <v>4.14</v>
      </c>
      <c r="B235" s="4" t="s">
        <v>115</v>
      </c>
      <c r="C235" s="5"/>
      <c r="D235" s="6">
        <v>1994</v>
      </c>
      <c r="E235" s="6">
        <v>1997</v>
      </c>
      <c r="F235" s="6">
        <v>2000</v>
      </c>
      <c r="G235" s="7">
        <v>2002</v>
      </c>
      <c r="H235" s="6">
        <v>2005</v>
      </c>
      <c r="I235" s="6">
        <v>2010</v>
      </c>
    </row>
    <row r="236" spans="1:9" s="298" customFormat="1" ht="7.5" customHeight="1">
      <c r="A236" s="8"/>
      <c r="B236" s="43"/>
      <c r="C236" s="44"/>
      <c r="D236" s="11"/>
      <c r="E236" s="11"/>
      <c r="F236" s="11"/>
      <c r="G236" s="11"/>
      <c r="H236" s="12"/>
      <c r="I236" s="12"/>
    </row>
    <row r="237" spans="1:9" s="292" customFormat="1" ht="42" customHeight="1">
      <c r="A237" s="49"/>
      <c r="B237" s="33" t="s">
        <v>116</v>
      </c>
      <c r="C237" s="16" t="s">
        <v>930</v>
      </c>
      <c r="D237" s="316">
        <v>0.52</v>
      </c>
      <c r="E237" s="316">
        <v>0.486</v>
      </c>
      <c r="F237" s="316">
        <v>0.405</v>
      </c>
      <c r="G237" s="316">
        <v>0.417</v>
      </c>
      <c r="H237" s="25">
        <v>0.52</v>
      </c>
      <c r="I237" s="25">
        <v>0.6</v>
      </c>
    </row>
    <row r="238" spans="1:9" s="292" customFormat="1" ht="7.5" customHeight="1" thickBot="1">
      <c r="A238" s="26"/>
      <c r="B238" s="35"/>
      <c r="C238" s="36"/>
      <c r="D238" s="91"/>
      <c r="E238" s="91"/>
      <c r="F238" s="91"/>
      <c r="G238" s="91"/>
      <c r="H238" s="30"/>
      <c r="I238" s="30"/>
    </row>
    <row r="239" spans="1:9" s="292" customFormat="1" ht="7.5" customHeight="1" thickTop="1">
      <c r="A239" s="8"/>
      <c r="B239" s="43"/>
      <c r="C239" s="44"/>
      <c r="D239" s="55"/>
      <c r="E239" s="55"/>
      <c r="F239" s="55"/>
      <c r="G239" s="55"/>
      <c r="H239" s="12"/>
      <c r="I239" s="12"/>
    </row>
    <row r="240" spans="1:9" s="298" customFormat="1" ht="30" customHeight="1">
      <c r="A240" s="49"/>
      <c r="B240" s="33" t="s">
        <v>117</v>
      </c>
      <c r="C240" s="16" t="s">
        <v>931</v>
      </c>
      <c r="D240" s="316">
        <v>0.23</v>
      </c>
      <c r="E240" s="316">
        <v>0.28</v>
      </c>
      <c r="F240" s="316">
        <v>0.31</v>
      </c>
      <c r="G240" s="316">
        <v>0.337</v>
      </c>
      <c r="H240" s="25">
        <v>0.25</v>
      </c>
      <c r="I240" s="25">
        <v>0.2</v>
      </c>
    </row>
    <row r="241" spans="1:9" s="292" customFormat="1" ht="7.5" customHeight="1">
      <c r="A241" s="8"/>
      <c r="B241" s="43"/>
      <c r="C241" s="44"/>
      <c r="D241" s="11"/>
      <c r="E241" s="11"/>
      <c r="F241" s="11"/>
      <c r="G241" s="11"/>
      <c r="H241" s="12"/>
      <c r="I241" s="12"/>
    </row>
    <row r="242" spans="1:9" s="432" customFormat="1" ht="18" customHeight="1">
      <c r="A242" s="321">
        <v>4.14</v>
      </c>
      <c r="B242" s="401" t="s">
        <v>31</v>
      </c>
      <c r="C242" s="402"/>
      <c r="D242" s="6" t="s">
        <v>430</v>
      </c>
      <c r="E242" s="6">
        <v>1997</v>
      </c>
      <c r="F242" s="6">
        <v>1999</v>
      </c>
      <c r="G242" s="7">
        <v>2001</v>
      </c>
      <c r="H242" s="6">
        <v>2005</v>
      </c>
      <c r="I242" s="6">
        <v>2010</v>
      </c>
    </row>
    <row r="243" spans="1:9" s="292" customFormat="1" ht="7.5" customHeight="1">
      <c r="A243" s="8"/>
      <c r="B243" s="43"/>
      <c r="C243" s="44"/>
      <c r="D243" s="10"/>
      <c r="E243" s="55"/>
      <c r="F243" s="55"/>
      <c r="G243" s="55"/>
      <c r="H243" s="12"/>
      <c r="I243" s="12"/>
    </row>
    <row r="244" spans="1:9" s="298" customFormat="1" ht="30" customHeight="1">
      <c r="A244" s="49"/>
      <c r="B244" s="33" t="s">
        <v>29</v>
      </c>
      <c r="C244" s="16" t="s">
        <v>32</v>
      </c>
      <c r="D244" s="315">
        <v>0.104</v>
      </c>
      <c r="E244" s="68" t="s">
        <v>1118</v>
      </c>
      <c r="F244" s="68" t="s">
        <v>1118</v>
      </c>
      <c r="G244" s="316">
        <v>0.089</v>
      </c>
      <c r="H244" s="25"/>
      <c r="I244" s="25"/>
    </row>
    <row r="245" spans="1:9" s="292" customFormat="1" ht="7.5" customHeight="1" thickBot="1">
      <c r="A245" s="26"/>
      <c r="B245" s="35"/>
      <c r="C245" s="36"/>
      <c r="D245" s="37"/>
      <c r="E245" s="38"/>
      <c r="F245" s="38"/>
      <c r="G245" s="38"/>
      <c r="H245" s="30"/>
      <c r="I245" s="30"/>
    </row>
    <row r="246" spans="1:9" s="298" customFormat="1" ht="7.5" customHeight="1" thickTop="1">
      <c r="A246" s="8"/>
      <c r="B246" s="43"/>
      <c r="C246" s="44"/>
      <c r="D246" s="10"/>
      <c r="E246" s="11"/>
      <c r="F246" s="11"/>
      <c r="G246" s="11"/>
      <c r="H246" s="12"/>
      <c r="I246" s="12"/>
    </row>
    <row r="247" spans="1:9" s="292" customFormat="1" ht="42" customHeight="1">
      <c r="A247" s="49"/>
      <c r="B247" s="33" t="s">
        <v>30</v>
      </c>
      <c r="C247" s="16" t="s">
        <v>1288</v>
      </c>
      <c r="D247" s="315">
        <v>0.588</v>
      </c>
      <c r="E247" s="316">
        <v>0.562</v>
      </c>
      <c r="F247" s="316">
        <v>0.586</v>
      </c>
      <c r="G247" s="316">
        <v>0.569</v>
      </c>
      <c r="H247" s="25"/>
      <c r="I247" s="25"/>
    </row>
    <row r="248" spans="1:9" s="292" customFormat="1" ht="7.5" customHeight="1" thickBot="1">
      <c r="A248" s="26"/>
      <c r="B248" s="35"/>
      <c r="C248" s="36"/>
      <c r="D248" s="37"/>
      <c r="E248" s="91"/>
      <c r="F248" s="91"/>
      <c r="G248" s="91"/>
      <c r="H248" s="30"/>
      <c r="I248" s="30"/>
    </row>
    <row r="249" spans="1:9" s="295" customFormat="1" ht="15" customHeight="1" thickTop="1">
      <c r="A249"/>
      <c r="B249"/>
      <c r="C249"/>
      <c r="D249"/>
      <c r="E249"/>
      <c r="F249"/>
      <c r="G249"/>
      <c r="H249"/>
      <c r="I249"/>
    </row>
    <row r="250" spans="1:9" s="292" customFormat="1" ht="15" customHeight="1" hidden="1">
      <c r="A250" s="321">
        <v>4.15</v>
      </c>
      <c r="B250" s="4" t="s">
        <v>118</v>
      </c>
      <c r="C250" s="5"/>
      <c r="D250" s="6" t="s">
        <v>611</v>
      </c>
      <c r="E250" s="6">
        <v>1994</v>
      </c>
      <c r="F250" s="6">
        <v>1997</v>
      </c>
      <c r="G250" s="7">
        <v>2000</v>
      </c>
      <c r="H250" s="6">
        <v>2005</v>
      </c>
      <c r="I250" s="6">
        <v>2010</v>
      </c>
    </row>
    <row r="251" spans="1:9" s="298" customFormat="1" ht="7.5" customHeight="1" hidden="1">
      <c r="A251" s="8"/>
      <c r="B251" s="43"/>
      <c r="C251" s="44"/>
      <c r="D251" s="10"/>
      <c r="E251" s="11"/>
      <c r="F251" s="11"/>
      <c r="G251" s="11"/>
      <c r="H251" s="12"/>
      <c r="I251" s="12"/>
    </row>
    <row r="252" spans="1:9" s="292" customFormat="1" ht="42" customHeight="1" hidden="1">
      <c r="A252" s="49"/>
      <c r="B252" s="33" t="s">
        <v>119</v>
      </c>
      <c r="C252" s="16" t="s">
        <v>763</v>
      </c>
      <c r="D252" s="312" t="s">
        <v>407</v>
      </c>
      <c r="E252" s="68" t="s">
        <v>1118</v>
      </c>
      <c r="F252" s="326">
        <v>0.13</v>
      </c>
      <c r="G252" s="68" t="s">
        <v>407</v>
      </c>
      <c r="H252" s="25">
        <v>0.12</v>
      </c>
      <c r="I252" s="25">
        <v>0.1</v>
      </c>
    </row>
    <row r="253" spans="1:9" s="292" customFormat="1" ht="7.5" customHeight="1" hidden="1">
      <c r="A253" s="8"/>
      <c r="B253" s="43"/>
      <c r="C253" s="44"/>
      <c r="D253" s="48"/>
      <c r="E253" s="11"/>
      <c r="F253" s="11"/>
      <c r="G253" s="11"/>
      <c r="H253" s="12"/>
      <c r="I253" s="12"/>
    </row>
    <row r="254" spans="1:9" s="298" customFormat="1" ht="15" customHeight="1">
      <c r="A254" s="321">
        <v>4.15</v>
      </c>
      <c r="B254" s="4" t="s">
        <v>118</v>
      </c>
      <c r="C254" s="402"/>
      <c r="D254" s="6" t="s">
        <v>430</v>
      </c>
      <c r="E254" s="6">
        <v>1997</v>
      </c>
      <c r="F254" s="6">
        <v>1999</v>
      </c>
      <c r="G254" s="7">
        <v>2001</v>
      </c>
      <c r="H254" s="6">
        <v>2005</v>
      </c>
      <c r="I254" s="6">
        <v>2010</v>
      </c>
    </row>
    <row r="255" spans="1:9" s="297" customFormat="1" ht="7.5" customHeight="1">
      <c r="A255" s="8"/>
      <c r="B255" s="43"/>
      <c r="C255" s="44"/>
      <c r="D255" s="48"/>
      <c r="E255" s="11"/>
      <c r="F255" s="11"/>
      <c r="G255" s="11"/>
      <c r="H255" s="12"/>
      <c r="I255" s="12"/>
    </row>
    <row r="256" spans="1:9" s="297" customFormat="1" ht="28.5" customHeight="1">
      <c r="A256" s="49"/>
      <c r="B256" s="33" t="s">
        <v>119</v>
      </c>
      <c r="C256" s="16" t="s">
        <v>989</v>
      </c>
      <c r="D256" s="50">
        <v>0.45</v>
      </c>
      <c r="E256" s="316">
        <v>0.44</v>
      </c>
      <c r="F256" s="316">
        <v>0.441</v>
      </c>
      <c r="G256" s="51">
        <v>0.439</v>
      </c>
      <c r="H256" s="61">
        <v>0.368</v>
      </c>
      <c r="I256" s="61">
        <v>0.321</v>
      </c>
    </row>
    <row r="257" spans="1:9" s="298" customFormat="1" ht="7.5" customHeight="1" thickBot="1">
      <c r="A257" s="26"/>
      <c r="B257" s="35"/>
      <c r="C257" s="36"/>
      <c r="D257" s="37"/>
      <c r="E257" s="38"/>
      <c r="F257" s="38"/>
      <c r="G257" s="38"/>
      <c r="H257" s="30"/>
      <c r="I257" s="30"/>
    </row>
    <row r="258" spans="1:9" s="298" customFormat="1" ht="7.5" customHeight="1" hidden="1" thickBot="1" thickTop="1">
      <c r="A258" s="26"/>
      <c r="B258" s="35"/>
      <c r="C258" s="36"/>
      <c r="D258" s="37"/>
      <c r="E258" s="38"/>
      <c r="F258" s="38"/>
      <c r="G258" s="38"/>
      <c r="H258" s="30"/>
      <c r="I258" s="30"/>
    </row>
    <row r="259" spans="1:9" s="298" customFormat="1" ht="7.5" customHeight="1" hidden="1" thickTop="1">
      <c r="A259" s="8"/>
      <c r="B259" s="43"/>
      <c r="C259" s="44"/>
      <c r="D259" s="48"/>
      <c r="E259" s="11"/>
      <c r="F259" s="11"/>
      <c r="G259" s="11"/>
      <c r="H259" s="12"/>
      <c r="I259" s="12"/>
    </row>
    <row r="260" spans="1:9" s="298" customFormat="1" ht="28.5" customHeight="1" hidden="1">
      <c r="A260" s="49"/>
      <c r="B260" s="33" t="s">
        <v>121</v>
      </c>
      <c r="C260" s="16" t="s">
        <v>990</v>
      </c>
      <c r="D260" s="50"/>
      <c r="E260" s="316"/>
      <c r="F260" s="316"/>
      <c r="G260" s="51"/>
      <c r="H260" s="61"/>
      <c r="I260" s="61"/>
    </row>
    <row r="261" spans="1:9" s="298" customFormat="1" ht="7.5" customHeight="1" hidden="1" thickBot="1">
      <c r="A261" s="26"/>
      <c r="B261" s="35"/>
      <c r="C261" s="36"/>
      <c r="D261" s="37"/>
      <c r="E261" s="38"/>
      <c r="F261" s="38"/>
      <c r="G261" s="38"/>
      <c r="H261" s="30"/>
      <c r="I261" s="30"/>
    </row>
    <row r="262" spans="1:9" s="298" customFormat="1" ht="7.5" customHeight="1" thickTop="1">
      <c r="A262" s="8"/>
      <c r="B262" s="43"/>
      <c r="C262" s="44"/>
      <c r="D262" s="48"/>
      <c r="E262" s="11"/>
      <c r="F262" s="11"/>
      <c r="G262" s="11"/>
      <c r="H262" s="12"/>
      <c r="I262" s="12"/>
    </row>
    <row r="263" spans="1:9" s="298" customFormat="1" ht="28.5" customHeight="1">
      <c r="A263" s="49"/>
      <c r="B263" s="33" t="s">
        <v>120</v>
      </c>
      <c r="C263" s="16" t="s">
        <v>1290</v>
      </c>
      <c r="D263" s="50">
        <v>0.231</v>
      </c>
      <c r="E263" s="316">
        <v>0.19</v>
      </c>
      <c r="F263" s="316">
        <v>0.209</v>
      </c>
      <c r="G263" s="51">
        <v>0.218</v>
      </c>
      <c r="H263" s="61">
        <v>0.109</v>
      </c>
      <c r="I263" s="61">
        <v>0.09</v>
      </c>
    </row>
    <row r="264" spans="1:9" s="298" customFormat="1" ht="7.5" customHeight="1" thickBot="1">
      <c r="A264" s="26"/>
      <c r="B264" s="35"/>
      <c r="C264" s="36"/>
      <c r="D264" s="37"/>
      <c r="E264" s="38"/>
      <c r="F264" s="38"/>
      <c r="G264" s="38"/>
      <c r="H264" s="30"/>
      <c r="I264" s="30"/>
    </row>
    <row r="265" spans="1:9" s="298" customFormat="1" ht="7.5" customHeight="1" hidden="1" thickTop="1">
      <c r="A265" s="8"/>
      <c r="B265" s="43"/>
      <c r="C265" s="44"/>
      <c r="D265" s="48"/>
      <c r="E265" s="11"/>
      <c r="F265" s="11"/>
      <c r="G265" s="11"/>
      <c r="H265" s="12"/>
      <c r="I265" s="12"/>
    </row>
    <row r="266" spans="1:9" s="297" customFormat="1" ht="28.5" customHeight="1" hidden="1">
      <c r="A266" s="49"/>
      <c r="B266" s="33" t="s">
        <v>122</v>
      </c>
      <c r="C266" s="16" t="s">
        <v>288</v>
      </c>
      <c r="D266" s="50"/>
      <c r="E266" s="316"/>
      <c r="F266" s="316"/>
      <c r="G266" s="51"/>
      <c r="H266" s="61"/>
      <c r="I266" s="61"/>
    </row>
    <row r="267" spans="1:9" s="298" customFormat="1" ht="7.5" customHeight="1" hidden="1" thickBot="1">
      <c r="A267" s="26"/>
      <c r="B267" s="35"/>
      <c r="C267" s="36"/>
      <c r="D267" s="37"/>
      <c r="E267" s="38"/>
      <c r="F267" s="38"/>
      <c r="G267" s="38"/>
      <c r="H267" s="30"/>
      <c r="I267" s="30"/>
    </row>
    <row r="268" spans="1:9" s="298" customFormat="1" ht="7.5" customHeight="1" hidden="1" thickTop="1">
      <c r="A268" s="8"/>
      <c r="B268" s="43"/>
      <c r="C268" s="44"/>
      <c r="D268" s="48"/>
      <c r="E268" s="11"/>
      <c r="F268" s="11"/>
      <c r="G268" s="11"/>
      <c r="H268" s="12"/>
      <c r="I268" s="12"/>
    </row>
    <row r="269" spans="1:9" s="292" customFormat="1" ht="28.5" customHeight="1" hidden="1">
      <c r="A269" s="49"/>
      <c r="B269" s="33" t="s">
        <v>123</v>
      </c>
      <c r="C269" s="16" t="s">
        <v>988</v>
      </c>
      <c r="D269" s="312"/>
      <c r="E269" s="316"/>
      <c r="F269" s="51"/>
      <c r="G269" s="51"/>
      <c r="H269" s="82"/>
      <c r="I269" s="61"/>
    </row>
    <row r="270" spans="1:9" s="297" customFormat="1" ht="7.5" customHeight="1" hidden="1" thickBot="1">
      <c r="A270" s="26"/>
      <c r="B270" s="35"/>
      <c r="C270" s="36"/>
      <c r="D270" s="37"/>
      <c r="E270" s="38"/>
      <c r="F270" s="38"/>
      <c r="G270" s="38"/>
      <c r="H270" s="30"/>
      <c r="I270" s="30"/>
    </row>
    <row r="271" spans="1:9" s="298" customFormat="1" ht="7.5" customHeight="1" thickTop="1">
      <c r="A271" s="8"/>
      <c r="B271" s="43"/>
      <c r="C271" s="44"/>
      <c r="D271" s="48"/>
      <c r="E271" s="11"/>
      <c r="F271" s="11"/>
      <c r="G271" s="11"/>
      <c r="H271" s="12"/>
      <c r="I271" s="12"/>
    </row>
    <row r="272" spans="1:9" s="298" customFormat="1" ht="42" customHeight="1">
      <c r="A272" s="49"/>
      <c r="B272" s="33" t="s">
        <v>121</v>
      </c>
      <c r="C272" s="16" t="s">
        <v>1289</v>
      </c>
      <c r="D272" s="50">
        <v>0.04</v>
      </c>
      <c r="E272" s="316">
        <v>0.028</v>
      </c>
      <c r="F272" s="316">
        <v>0.026</v>
      </c>
      <c r="G272" s="51">
        <v>0.026</v>
      </c>
      <c r="H272" s="61">
        <v>0.025</v>
      </c>
      <c r="I272" s="61">
        <v>0.024</v>
      </c>
    </row>
    <row r="273" spans="1:9" s="298" customFormat="1" ht="7.5" customHeight="1" thickBot="1">
      <c r="A273" s="26"/>
      <c r="B273" s="35"/>
      <c r="C273" s="36"/>
      <c r="D273" s="37"/>
      <c r="E273" s="38"/>
      <c r="F273" s="38"/>
      <c r="G273" s="38"/>
      <c r="H273" s="30"/>
      <c r="I273" s="30"/>
    </row>
    <row r="274" spans="1:9" s="298" customFormat="1" ht="30" customHeight="1" thickBot="1" thickTop="1">
      <c r="A274" s="1" t="s">
        <v>491</v>
      </c>
      <c r="B274" s="2"/>
      <c r="C274" s="3"/>
      <c r="D274" s="443" t="s">
        <v>402</v>
      </c>
      <c r="E274" s="444"/>
      <c r="F274" s="444"/>
      <c r="G274" s="445"/>
      <c r="H274" s="452" t="s">
        <v>914</v>
      </c>
      <c r="I274" s="453"/>
    </row>
    <row r="275" spans="1:9" s="300" customFormat="1" ht="18" customHeight="1" thickTop="1">
      <c r="A275" s="321">
        <v>4.16</v>
      </c>
      <c r="B275" s="4" t="s">
        <v>124</v>
      </c>
      <c r="C275" s="5"/>
      <c r="D275" s="6" t="s">
        <v>430</v>
      </c>
      <c r="E275" s="6">
        <v>1997</v>
      </c>
      <c r="F275" s="6">
        <v>2000</v>
      </c>
      <c r="G275" s="7">
        <v>2001</v>
      </c>
      <c r="H275" s="6">
        <v>2005</v>
      </c>
      <c r="I275" s="6">
        <v>2010</v>
      </c>
    </row>
    <row r="276" spans="1:9" s="300" customFormat="1" ht="7.5" customHeight="1">
      <c r="A276" s="8"/>
      <c r="B276" s="43"/>
      <c r="C276" s="44"/>
      <c r="D276" s="10"/>
      <c r="E276" s="11"/>
      <c r="F276" s="11"/>
      <c r="G276" s="11"/>
      <c r="H276" s="12"/>
      <c r="I276" s="12"/>
    </row>
    <row r="277" spans="1:9" s="292" customFormat="1" ht="28.5" customHeight="1">
      <c r="A277" s="49"/>
      <c r="B277" s="33" t="s">
        <v>125</v>
      </c>
      <c r="C277" s="16" t="s">
        <v>1292</v>
      </c>
      <c r="D277" s="315">
        <v>0.215</v>
      </c>
      <c r="E277" s="316">
        <v>0.25</v>
      </c>
      <c r="F277" s="316">
        <v>0.219</v>
      </c>
      <c r="G277" s="316">
        <v>0.183</v>
      </c>
      <c r="H277" s="61">
        <v>0.15</v>
      </c>
      <c r="I277" s="61">
        <v>0.1</v>
      </c>
    </row>
    <row r="278" spans="1:9" s="292" customFormat="1" ht="7.5" customHeight="1">
      <c r="A278" s="8"/>
      <c r="B278" s="43"/>
      <c r="C278" s="44"/>
      <c r="D278" s="48"/>
      <c r="E278" s="11"/>
      <c r="F278" s="11"/>
      <c r="G278" s="11"/>
      <c r="H278" s="12"/>
      <c r="I278" s="12"/>
    </row>
    <row r="279" spans="1:9" s="432" customFormat="1" ht="18" customHeight="1">
      <c r="A279" s="321">
        <v>4.16</v>
      </c>
      <c r="B279" s="401" t="s">
        <v>1293</v>
      </c>
      <c r="C279" s="402"/>
      <c r="D279" s="6">
        <v>1994</v>
      </c>
      <c r="E279" s="6">
        <v>1997</v>
      </c>
      <c r="F279" s="6">
        <v>2000</v>
      </c>
      <c r="G279" s="7">
        <v>2002</v>
      </c>
      <c r="H279" s="6">
        <v>2005</v>
      </c>
      <c r="I279" s="6">
        <v>2010</v>
      </c>
    </row>
    <row r="280" spans="1:9" s="300" customFormat="1" ht="7.5" customHeight="1">
      <c r="A280" s="8"/>
      <c r="B280" s="43"/>
      <c r="C280" s="44"/>
      <c r="D280" s="11"/>
      <c r="E280" s="11"/>
      <c r="F280" s="11"/>
      <c r="G280" s="11"/>
      <c r="H280" s="12"/>
      <c r="I280" s="12"/>
    </row>
    <row r="281" spans="1:9" s="292" customFormat="1" ht="28.5" customHeight="1">
      <c r="A281" s="49"/>
      <c r="B281" s="33" t="s">
        <v>1291</v>
      </c>
      <c r="C281" s="16" t="s">
        <v>1330</v>
      </c>
      <c r="D281" s="316">
        <v>0.218</v>
      </c>
      <c r="E281" s="316">
        <v>0.22</v>
      </c>
      <c r="F281" s="316">
        <v>0.206</v>
      </c>
      <c r="G281" s="316">
        <v>0.204</v>
      </c>
      <c r="H281" s="61">
        <v>0.2</v>
      </c>
      <c r="I281" s="61">
        <v>0.15</v>
      </c>
    </row>
    <row r="282" spans="1:9" s="292" customFormat="1" ht="7.5" customHeight="1" thickBot="1">
      <c r="A282" s="26"/>
      <c r="B282" s="35"/>
      <c r="C282" s="36"/>
      <c r="D282" s="38"/>
      <c r="E282" s="38"/>
      <c r="F282" s="38"/>
      <c r="G282" s="38"/>
      <c r="H282" s="30"/>
      <c r="I282" s="30"/>
    </row>
    <row r="283" spans="1:9" s="292" customFormat="1" ht="15" customHeight="1" thickTop="1">
      <c r="A283"/>
      <c r="B283"/>
      <c r="C283"/>
      <c r="D283"/>
      <c r="E283"/>
      <c r="F283"/>
      <c r="G283"/>
      <c r="H283"/>
      <c r="I283"/>
    </row>
    <row r="284" spans="1:9" s="292" customFormat="1" ht="15" customHeight="1">
      <c r="A284" s="321">
        <v>4.17</v>
      </c>
      <c r="B284" s="4" t="s">
        <v>868</v>
      </c>
      <c r="C284" s="5"/>
      <c r="D284" s="6" t="s">
        <v>611</v>
      </c>
      <c r="E284" s="6">
        <v>1997</v>
      </c>
      <c r="F284" s="6">
        <v>2000</v>
      </c>
      <c r="G284" s="7">
        <v>2002</v>
      </c>
      <c r="H284" s="6">
        <v>2005</v>
      </c>
      <c r="I284" s="6">
        <v>2010</v>
      </c>
    </row>
    <row r="285" spans="1:9" s="298" customFormat="1" ht="7.5" customHeight="1">
      <c r="A285" s="8"/>
      <c r="B285" s="43"/>
      <c r="C285" s="44"/>
      <c r="D285" s="10"/>
      <c r="E285" s="11"/>
      <c r="F285" s="11"/>
      <c r="G285" s="11"/>
      <c r="H285" s="12"/>
      <c r="I285" s="12"/>
    </row>
    <row r="286" spans="1:9" s="292" customFormat="1" ht="30" customHeight="1">
      <c r="A286" s="49"/>
      <c r="B286" s="33" t="s">
        <v>869</v>
      </c>
      <c r="C286" s="16" t="s">
        <v>932</v>
      </c>
      <c r="D286" s="312" t="s">
        <v>1118</v>
      </c>
      <c r="E286" s="71">
        <v>0.788</v>
      </c>
      <c r="F286" s="71">
        <v>0.798</v>
      </c>
      <c r="G286" s="71">
        <v>0.792</v>
      </c>
      <c r="H286" s="82">
        <v>0.82</v>
      </c>
      <c r="I286" s="82">
        <v>0.85</v>
      </c>
    </row>
    <row r="287" spans="1:9" s="297" customFormat="1" ht="7.5" customHeight="1" thickBot="1">
      <c r="A287" s="26"/>
      <c r="B287" s="35"/>
      <c r="C287" s="36"/>
      <c r="D287" s="37"/>
      <c r="E287" s="38"/>
      <c r="F287" s="38"/>
      <c r="G287" s="38"/>
      <c r="H287" s="30"/>
      <c r="I287" s="30"/>
    </row>
    <row r="288" spans="1:9" s="298" customFormat="1" ht="7.5" customHeight="1" thickTop="1">
      <c r="A288" s="8"/>
      <c r="B288" s="43"/>
      <c r="C288" s="44"/>
      <c r="D288" s="10"/>
      <c r="E288" s="11"/>
      <c r="F288" s="11"/>
      <c r="G288" s="11"/>
      <c r="H288" s="12"/>
      <c r="I288" s="12"/>
    </row>
    <row r="289" spans="1:9" s="300" customFormat="1" ht="30" customHeight="1">
      <c r="A289" s="49"/>
      <c r="B289" s="33" t="s">
        <v>870</v>
      </c>
      <c r="C289" s="16" t="s">
        <v>933</v>
      </c>
      <c r="D289" s="327"/>
      <c r="E289" s="80"/>
      <c r="F289" s="80"/>
      <c r="G289" s="80"/>
      <c r="H289" s="25"/>
      <c r="I289" s="25"/>
    </row>
    <row r="290" spans="1:9" s="292" customFormat="1" ht="15" customHeight="1">
      <c r="A290" s="58"/>
      <c r="B290" s="21"/>
      <c r="C290" s="59" t="s">
        <v>871</v>
      </c>
      <c r="D290" s="125">
        <v>0.7128642501776831</v>
      </c>
      <c r="E290" s="71">
        <v>0.72</v>
      </c>
      <c r="F290" s="71">
        <v>0.723</v>
      </c>
      <c r="G290" s="71">
        <v>0.715</v>
      </c>
      <c r="H290" s="82">
        <v>0.75</v>
      </c>
      <c r="I290" s="82">
        <v>0.8</v>
      </c>
    </row>
    <row r="291" spans="1:9" s="292" customFormat="1" ht="28.5" customHeight="1">
      <c r="A291" s="58"/>
      <c r="B291" s="21"/>
      <c r="C291" s="59" t="s">
        <v>936</v>
      </c>
      <c r="D291" s="125">
        <v>0.8294243070362474</v>
      </c>
      <c r="E291" s="71">
        <v>0.67</v>
      </c>
      <c r="F291" s="71">
        <v>0.807</v>
      </c>
      <c r="G291" s="71">
        <v>0.805</v>
      </c>
      <c r="H291" s="82">
        <v>0.83</v>
      </c>
      <c r="I291" s="82">
        <v>0.87</v>
      </c>
    </row>
    <row r="292" spans="1:9" s="292" customFormat="1" ht="7.5" customHeight="1" thickBot="1">
      <c r="A292" s="26"/>
      <c r="B292" s="35"/>
      <c r="C292" s="36"/>
      <c r="D292" s="37"/>
      <c r="E292" s="38"/>
      <c r="F292" s="38"/>
      <c r="G292" s="38"/>
      <c r="H292" s="30"/>
      <c r="I292" s="30"/>
    </row>
    <row r="293" spans="1:9" s="298" customFormat="1" ht="7.5" customHeight="1" thickTop="1">
      <c r="A293" s="8"/>
      <c r="B293" s="43"/>
      <c r="C293" s="44"/>
      <c r="D293" s="10"/>
      <c r="E293" s="11"/>
      <c r="F293" s="11"/>
      <c r="G293" s="11"/>
      <c r="H293" s="12"/>
      <c r="I293" s="12"/>
    </row>
    <row r="294" spans="1:9" s="300" customFormat="1" ht="30" customHeight="1">
      <c r="A294" s="49"/>
      <c r="B294" s="33" t="s">
        <v>900</v>
      </c>
      <c r="C294" s="16" t="s">
        <v>934</v>
      </c>
      <c r="D294" s="327"/>
      <c r="E294" s="80"/>
      <c r="F294" s="80"/>
      <c r="G294" s="80"/>
      <c r="H294" s="25"/>
      <c r="I294" s="25"/>
    </row>
    <row r="295" spans="1:9" s="292" customFormat="1" ht="15" customHeight="1">
      <c r="A295" s="58"/>
      <c r="B295" s="21"/>
      <c r="C295" s="59" t="s">
        <v>1295</v>
      </c>
      <c r="D295" s="312" t="s">
        <v>1118</v>
      </c>
      <c r="E295" s="71">
        <v>0.473</v>
      </c>
      <c r="F295" s="71">
        <v>0.52</v>
      </c>
      <c r="G295" s="71">
        <v>0.501</v>
      </c>
      <c r="H295" s="82">
        <v>0.53</v>
      </c>
      <c r="I295" s="82">
        <v>0.57</v>
      </c>
    </row>
    <row r="296" spans="1:9" s="292" customFormat="1" ht="15" customHeight="1">
      <c r="A296" s="58"/>
      <c r="B296" s="21"/>
      <c r="C296" s="59" t="s">
        <v>1296</v>
      </c>
      <c r="D296" s="312" t="s">
        <v>1118</v>
      </c>
      <c r="E296" s="71">
        <v>0.593</v>
      </c>
      <c r="F296" s="71">
        <v>0.639</v>
      </c>
      <c r="G296" s="71">
        <v>0.627</v>
      </c>
      <c r="H296" s="82">
        <v>0.65</v>
      </c>
      <c r="I296" s="82">
        <v>0.68</v>
      </c>
    </row>
    <row r="297" spans="1:9" s="292" customFormat="1" ht="7.5" customHeight="1">
      <c r="A297" s="8"/>
      <c r="B297" s="43"/>
      <c r="C297" s="44"/>
      <c r="D297" s="48"/>
      <c r="E297" s="11"/>
      <c r="F297" s="11"/>
      <c r="G297" s="11"/>
      <c r="H297" s="12"/>
      <c r="I297" s="12"/>
    </row>
    <row r="298" spans="1:9" s="298" customFormat="1" ht="15" customHeight="1">
      <c r="A298" s="321">
        <v>4.17</v>
      </c>
      <c r="B298" s="401" t="s">
        <v>868</v>
      </c>
      <c r="C298" s="402"/>
      <c r="D298" s="6" t="s">
        <v>416</v>
      </c>
      <c r="E298" s="6">
        <v>1997</v>
      </c>
      <c r="F298" s="6">
        <v>2000</v>
      </c>
      <c r="G298" s="7">
        <v>2002</v>
      </c>
      <c r="H298" s="6">
        <v>2005</v>
      </c>
      <c r="I298" s="6">
        <v>2010</v>
      </c>
    </row>
    <row r="299" spans="1:9" s="298" customFormat="1" ht="7.5" customHeight="1">
      <c r="A299" s="8"/>
      <c r="B299" s="43"/>
      <c r="C299" s="44"/>
      <c r="D299" s="48"/>
      <c r="E299" s="11"/>
      <c r="F299" s="11"/>
      <c r="G299" s="11"/>
      <c r="H299" s="12"/>
      <c r="I299" s="12"/>
    </row>
    <row r="300" spans="1:9" s="292" customFormat="1" ht="30" customHeight="1">
      <c r="A300" s="49"/>
      <c r="B300" s="33" t="s">
        <v>1294</v>
      </c>
      <c r="C300" s="16" t="s">
        <v>935</v>
      </c>
      <c r="D300" s="327"/>
      <c r="E300" s="326"/>
      <c r="F300" s="326"/>
      <c r="G300" s="326"/>
      <c r="H300" s="25"/>
      <c r="I300" s="25"/>
    </row>
    <row r="301" spans="1:9" s="295" customFormat="1" ht="15" customHeight="1">
      <c r="A301" s="58"/>
      <c r="B301" s="21"/>
      <c r="C301" s="59" t="s">
        <v>901</v>
      </c>
      <c r="D301" s="312" t="s">
        <v>1118</v>
      </c>
      <c r="E301" s="71">
        <v>0.7</v>
      </c>
      <c r="F301" s="71">
        <v>0.714</v>
      </c>
      <c r="G301" s="71">
        <v>0.73</v>
      </c>
      <c r="H301" s="82">
        <v>0.78</v>
      </c>
      <c r="I301" s="82">
        <v>0.85</v>
      </c>
    </row>
    <row r="302" spans="1:9" s="297" customFormat="1" ht="15" customHeight="1">
      <c r="A302" s="58"/>
      <c r="B302" s="21"/>
      <c r="C302" s="59" t="s">
        <v>902</v>
      </c>
      <c r="D302" s="125">
        <v>0.671</v>
      </c>
      <c r="E302" s="71">
        <v>0.72</v>
      </c>
      <c r="F302" s="71">
        <v>0.702</v>
      </c>
      <c r="G302" s="71">
        <v>0.721</v>
      </c>
      <c r="H302" s="82">
        <v>0.75</v>
      </c>
      <c r="I302" s="82">
        <v>0.8</v>
      </c>
    </row>
    <row r="303" spans="1:9" s="298" customFormat="1" ht="7.5" customHeight="1" thickBot="1">
      <c r="A303" s="26"/>
      <c r="B303" s="35"/>
      <c r="C303" s="36"/>
      <c r="D303" s="37"/>
      <c r="E303" s="38"/>
      <c r="F303" s="38"/>
      <c r="G303" s="38"/>
      <c r="H303" s="30"/>
      <c r="I303" s="30"/>
    </row>
    <row r="304" ht="13.5" thickTop="1"/>
  </sheetData>
  <mergeCells count="30">
    <mergeCell ref="F10:I10"/>
    <mergeCell ref="F11:I11"/>
    <mergeCell ref="A2:I2"/>
    <mergeCell ref="A4:I4"/>
    <mergeCell ref="A6:I6"/>
    <mergeCell ref="F9:I9"/>
    <mergeCell ref="D63:G63"/>
    <mergeCell ref="H63:I63"/>
    <mergeCell ref="D13:G13"/>
    <mergeCell ref="H13:I13"/>
    <mergeCell ref="D43:G43"/>
    <mergeCell ref="H43:I43"/>
    <mergeCell ref="D80:G80"/>
    <mergeCell ref="H80:I80"/>
    <mergeCell ref="D113:G113"/>
    <mergeCell ref="H113:I113"/>
    <mergeCell ref="D125:G125"/>
    <mergeCell ref="H125:I125"/>
    <mergeCell ref="D152:G152"/>
    <mergeCell ref="H152:I152"/>
    <mergeCell ref="D229:G229"/>
    <mergeCell ref="H229:I229"/>
    <mergeCell ref="D181:G181"/>
    <mergeCell ref="H181:I181"/>
    <mergeCell ref="D215:G215"/>
    <mergeCell ref="H215:I215"/>
    <mergeCell ref="D234:G234"/>
    <mergeCell ref="H234:I234"/>
    <mergeCell ref="D274:G274"/>
    <mergeCell ref="H274:I274"/>
  </mergeCells>
  <printOptions horizontalCentered="1"/>
  <pageMargins left="0.75" right="0.75" top="0.75" bottom="0.75" header="0.5" footer="0.5"/>
  <pageSetup firstPageNumber="49" useFirstPageNumber="1" horizontalDpi="600" verticalDpi="600" orientation="landscape" r:id="rId2"/>
  <headerFooter alignWithMargins="0">
    <oddFooter>&amp;L&amp;"Arial,Bold"&amp;12&amp;P&amp;"Arial,Regular"&amp;10    &amp;"Book Antiqua,Bold Italic"&amp;14Our Health&amp;R&amp;"Arial,Bold"THE BROWARD BENCHMARKS 2002</oddFooter>
  </headerFooter>
  <rowBreaks count="11" manualBreakCount="11">
    <brk id="2" max="255" man="1"/>
    <brk id="12" max="255" man="1"/>
    <brk id="42" max="255" man="1"/>
    <brk id="79" max="255" man="1"/>
    <brk id="112" max="255" man="1"/>
    <brk id="124" max="255" man="1"/>
    <brk id="151" max="255" man="1"/>
    <brk id="180" max="255" man="1"/>
    <brk id="214" max="255" man="1"/>
    <brk id="233" max="255" man="1"/>
    <brk id="273" max="255" man="1"/>
  </rowBreaks>
  <drawing r:id="rId1"/>
</worksheet>
</file>

<file path=xl/worksheets/sheet5.xml><?xml version="1.0" encoding="utf-8"?>
<worksheet xmlns="http://schemas.openxmlformats.org/spreadsheetml/2006/main" xmlns:r="http://schemas.openxmlformats.org/officeDocument/2006/relationships">
  <sheetPr codeName="Sheet3"/>
  <dimension ref="A2:I295"/>
  <sheetViews>
    <sheetView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9" width="9.7109375" style="0" customWidth="1"/>
  </cols>
  <sheetData>
    <row r="1" ht="300" customHeight="1"/>
    <row r="2" spans="1:9" ht="66" customHeight="1">
      <c r="A2" s="449" t="s">
        <v>206</v>
      </c>
      <c r="B2" s="450"/>
      <c r="C2" s="450"/>
      <c r="D2" s="450"/>
      <c r="E2" s="450"/>
      <c r="F2" s="450"/>
      <c r="G2" s="450"/>
      <c r="H2" s="450"/>
      <c r="I2" s="450"/>
    </row>
    <row r="4" spans="1:9" ht="74.25" customHeight="1">
      <c r="A4" s="481" t="s">
        <v>207</v>
      </c>
      <c r="B4" s="482"/>
      <c r="C4" s="482"/>
      <c r="D4" s="482"/>
      <c r="E4" s="482"/>
      <c r="F4" s="482"/>
      <c r="G4" s="482"/>
      <c r="H4" s="482"/>
      <c r="I4" s="482"/>
    </row>
    <row r="6" spans="1:9" s="294" customFormat="1" ht="141" customHeight="1">
      <c r="A6" s="483" t="s">
        <v>208</v>
      </c>
      <c r="B6" s="483"/>
      <c r="C6" s="483"/>
      <c r="D6" s="483"/>
      <c r="E6" s="483"/>
      <c r="F6" s="483"/>
      <c r="G6" s="483"/>
      <c r="H6" s="483"/>
      <c r="I6" s="483"/>
    </row>
    <row r="7" spans="1:9" s="294" customFormat="1" ht="47.25" customHeight="1">
      <c r="A7" s="484" t="s">
        <v>209</v>
      </c>
      <c r="B7" s="484"/>
      <c r="C7" s="484"/>
      <c r="D7" s="484"/>
      <c r="E7" s="484"/>
      <c r="F7" s="484"/>
      <c r="G7" s="484"/>
      <c r="H7" s="484"/>
      <c r="I7" s="484"/>
    </row>
    <row r="9" spans="1:9" ht="24.75" thickBot="1">
      <c r="A9" s="94" t="s">
        <v>302</v>
      </c>
      <c r="B9" s="95"/>
      <c r="C9" s="95"/>
      <c r="D9" s="95"/>
      <c r="E9" s="96"/>
      <c r="F9" s="96"/>
      <c r="G9" s="96"/>
      <c r="H9" s="96"/>
      <c r="I9" s="96"/>
    </row>
    <row r="10" spans="1:9" ht="25.5" thickBot="1" thickTop="1">
      <c r="A10" s="98"/>
      <c r="B10" s="99">
        <v>5.1</v>
      </c>
      <c r="C10" s="100" t="s">
        <v>1047</v>
      </c>
      <c r="D10" s="101"/>
      <c r="E10" s="111">
        <v>5.7</v>
      </c>
      <c r="F10" s="100" t="s">
        <v>1048</v>
      </c>
      <c r="G10" s="100"/>
      <c r="H10" s="100"/>
      <c r="I10" s="100"/>
    </row>
    <row r="11" spans="1:9" ht="25.5" thickBot="1" thickTop="1">
      <c r="A11" s="98"/>
      <c r="B11" s="99">
        <v>5.2</v>
      </c>
      <c r="C11" s="100" t="s">
        <v>1049</v>
      </c>
      <c r="D11" s="104"/>
      <c r="E11" s="102">
        <v>5.1</v>
      </c>
      <c r="F11" s="100" t="s">
        <v>1050</v>
      </c>
      <c r="G11" s="100"/>
      <c r="H11" s="100"/>
      <c r="I11" s="100"/>
    </row>
    <row r="12" spans="1:9" ht="25.5" thickBot="1" thickTop="1">
      <c r="A12" s="98"/>
      <c r="B12" s="99">
        <v>5.5</v>
      </c>
      <c r="C12" s="100" t="s">
        <v>726</v>
      </c>
      <c r="D12" s="104"/>
      <c r="E12" s="328"/>
      <c r="F12" s="109"/>
      <c r="G12" s="109"/>
      <c r="H12" s="109"/>
      <c r="I12" s="109"/>
    </row>
    <row r="13" spans="1:9" ht="12" customHeight="1" thickBot="1" thickTop="1">
      <c r="A13" s="112"/>
      <c r="B13" s="113"/>
      <c r="C13" s="103"/>
      <c r="D13" s="104"/>
      <c r="E13" s="104"/>
      <c r="F13" s="114"/>
      <c r="G13" s="448"/>
      <c r="H13" s="448"/>
      <c r="I13" s="448"/>
    </row>
    <row r="14" spans="1:9" s="3" customFormat="1" ht="30" customHeight="1" thickBot="1" thickTop="1">
      <c r="A14" s="1" t="s">
        <v>727</v>
      </c>
      <c r="B14" s="2"/>
      <c r="D14" s="443" t="s">
        <v>402</v>
      </c>
      <c r="E14" s="444"/>
      <c r="F14" s="444"/>
      <c r="G14" s="445"/>
      <c r="H14" s="452" t="s">
        <v>914</v>
      </c>
      <c r="I14" s="453"/>
    </row>
    <row r="15" spans="1:9" s="5" customFormat="1" ht="19.5" customHeight="1" thickTop="1">
      <c r="A15" s="311">
        <v>5.1</v>
      </c>
      <c r="B15" s="4" t="s">
        <v>1047</v>
      </c>
      <c r="D15" s="6">
        <v>1999</v>
      </c>
      <c r="E15" s="6">
        <v>2000</v>
      </c>
      <c r="F15" s="6">
        <v>2001</v>
      </c>
      <c r="G15" s="7">
        <v>2002</v>
      </c>
      <c r="H15" s="6">
        <v>2005</v>
      </c>
      <c r="I15" s="6">
        <v>2010</v>
      </c>
    </row>
    <row r="16" spans="1:9" s="13" customFormat="1" ht="7.5" customHeight="1">
      <c r="A16" s="8"/>
      <c r="B16" s="43"/>
      <c r="C16" s="44"/>
      <c r="D16" s="11"/>
      <c r="E16" s="11"/>
      <c r="F16" s="11"/>
      <c r="G16" s="11"/>
      <c r="H16" s="12"/>
      <c r="I16" s="12"/>
    </row>
    <row r="17" spans="1:9" s="20" customFormat="1" ht="30" customHeight="1">
      <c r="A17" s="49"/>
      <c r="B17" s="33" t="s">
        <v>728</v>
      </c>
      <c r="C17" s="16" t="s">
        <v>729</v>
      </c>
      <c r="D17" s="80"/>
      <c r="E17" s="80"/>
      <c r="F17" s="80"/>
      <c r="G17" s="71"/>
      <c r="H17" s="82"/>
      <c r="I17" s="82"/>
    </row>
    <row r="18" spans="1:9" ht="15" customHeight="1">
      <c r="A18" s="58"/>
      <c r="B18" s="21"/>
      <c r="C18" s="59" t="s">
        <v>376</v>
      </c>
      <c r="D18" s="316">
        <f>739217/724443-1</f>
        <v>0.02039359894429227</v>
      </c>
      <c r="E18" s="316">
        <f>750338/739217-1</f>
        <v>0.01504429687087816</v>
      </c>
      <c r="F18" s="316">
        <f>769960/750338-1</f>
        <v>0.026150881336144405</v>
      </c>
      <c r="G18" s="316">
        <f>808706/769960-1</f>
        <v>0.050322094654267735</v>
      </c>
      <c r="H18" s="329"/>
      <c r="I18" s="330"/>
    </row>
    <row r="19" spans="1:9" ht="15" customHeight="1">
      <c r="A19" s="58"/>
      <c r="B19" s="21"/>
      <c r="C19" s="59" t="s">
        <v>377</v>
      </c>
      <c r="D19" s="316">
        <f>7082/6920-1</f>
        <v>0.023410404624277348</v>
      </c>
      <c r="E19" s="316">
        <f>7221.499/7082-1</f>
        <v>0.01969768426998031</v>
      </c>
      <c r="F19" s="316">
        <f>7426/7221.499-1</f>
        <v>0.028318358833810064</v>
      </c>
      <c r="G19" s="316">
        <f>7642/7426-1</f>
        <v>0.029086991650956184</v>
      </c>
      <c r="H19" s="329"/>
      <c r="I19" s="330"/>
    </row>
    <row r="20" spans="1:9" ht="15" customHeight="1">
      <c r="A20" s="58"/>
      <c r="B20" s="21"/>
      <c r="C20" s="59" t="s">
        <v>242</v>
      </c>
      <c r="D20" s="316">
        <f>128916/125865-1</f>
        <v>0.02424025741866287</v>
      </c>
      <c r="E20" s="316">
        <f>131759/128916-1</f>
        <v>0.022053119860994785</v>
      </c>
      <c r="F20" s="316">
        <f>132212/131759-1</f>
        <v>0.0034380953103771983</v>
      </c>
      <c r="G20" s="316">
        <f>136485/132212-1</f>
        <v>0.03231930535806127</v>
      </c>
      <c r="H20" s="329"/>
      <c r="I20" s="330"/>
    </row>
    <row r="21" spans="1:9" s="13" customFormat="1" ht="7.5" customHeight="1" thickBot="1">
      <c r="A21" s="26"/>
      <c r="B21" s="35"/>
      <c r="C21" s="36"/>
      <c r="D21" s="38"/>
      <c r="E21" s="38"/>
      <c r="F21" s="38"/>
      <c r="G21" s="38"/>
      <c r="H21" s="30"/>
      <c r="I21" s="30"/>
    </row>
    <row r="22" spans="1:9" s="13" customFormat="1" ht="7.5" customHeight="1" thickTop="1">
      <c r="A22" s="8"/>
      <c r="B22" s="43"/>
      <c r="C22" s="44"/>
      <c r="D22" s="11"/>
      <c r="E22" s="11"/>
      <c r="F22" s="11"/>
      <c r="G22" s="11"/>
      <c r="H22" s="12"/>
      <c r="I22" s="12"/>
    </row>
    <row r="23" spans="1:9" s="20" customFormat="1" ht="67.5" customHeight="1">
      <c r="A23" s="49"/>
      <c r="B23" s="33" t="s">
        <v>730</v>
      </c>
      <c r="C23" s="16" t="s">
        <v>731</v>
      </c>
      <c r="D23" s="131" t="s">
        <v>1344</v>
      </c>
      <c r="E23" s="131" t="s">
        <v>1344</v>
      </c>
      <c r="F23" s="131" t="s">
        <v>732</v>
      </c>
      <c r="G23" s="131" t="s">
        <v>913</v>
      </c>
      <c r="H23" s="82"/>
      <c r="I23" s="82"/>
    </row>
    <row r="24" spans="1:9" s="13" customFormat="1" ht="7.5" customHeight="1" thickBot="1">
      <c r="A24" s="26"/>
      <c r="B24" s="35"/>
      <c r="C24" s="36"/>
      <c r="D24" s="38"/>
      <c r="E24" s="38"/>
      <c r="F24" s="38"/>
      <c r="G24" s="38"/>
      <c r="H24" s="30"/>
      <c r="I24" s="30"/>
    </row>
    <row r="25" ht="15" customHeight="1" thickTop="1"/>
    <row r="26" spans="1:9" s="5" customFormat="1" ht="19.5" customHeight="1">
      <c r="A26" s="311">
        <v>5.2</v>
      </c>
      <c r="B26" s="4" t="s">
        <v>1049</v>
      </c>
      <c r="D26" s="6">
        <v>1999</v>
      </c>
      <c r="E26" s="6">
        <v>2000</v>
      </c>
      <c r="F26" s="6">
        <v>2001</v>
      </c>
      <c r="G26" s="7">
        <v>2002</v>
      </c>
      <c r="H26" s="6">
        <v>2005</v>
      </c>
      <c r="I26" s="6">
        <v>2010</v>
      </c>
    </row>
    <row r="27" spans="1:9" s="13" customFormat="1" ht="7.5" customHeight="1">
      <c r="A27" s="8"/>
      <c r="B27" s="43"/>
      <c r="C27" s="44"/>
      <c r="D27" s="117"/>
      <c r="E27" s="11"/>
      <c r="F27" s="11"/>
      <c r="G27" s="11"/>
      <c r="H27" s="12"/>
      <c r="I27" s="12"/>
    </row>
    <row r="28" spans="1:9" s="20" customFormat="1" ht="30" customHeight="1">
      <c r="A28" s="49"/>
      <c r="B28" s="33" t="s">
        <v>733</v>
      </c>
      <c r="C28" s="16" t="s">
        <v>734</v>
      </c>
      <c r="D28" s="51"/>
      <c r="E28" s="68"/>
      <c r="F28" s="51"/>
      <c r="G28" s="51"/>
      <c r="H28" s="61"/>
      <c r="I28" s="61"/>
    </row>
    <row r="29" spans="1:9" ht="15" customHeight="1">
      <c r="A29" s="58"/>
      <c r="B29" s="21"/>
      <c r="C29" s="59" t="s">
        <v>708</v>
      </c>
      <c r="D29" s="71">
        <f>31157/770374</f>
        <v>0.040443992138883195</v>
      </c>
      <c r="E29" s="71">
        <f>29107/779445</f>
        <v>0.037343237816651595</v>
      </c>
      <c r="F29" s="71">
        <f>36803/806763</f>
        <v>0.04561810593693563</v>
      </c>
      <c r="G29" s="71">
        <f>51299/860005</f>
        <v>0.0596496531996907</v>
      </c>
      <c r="H29" s="82"/>
      <c r="I29" s="82"/>
    </row>
    <row r="30" spans="1:9" ht="15" customHeight="1">
      <c r="A30" s="58"/>
      <c r="B30" s="21"/>
      <c r="C30" s="59" t="s">
        <v>709</v>
      </c>
      <c r="D30" s="71">
        <f>284000/7366000</f>
        <v>0.03855552538691284</v>
      </c>
      <c r="E30" s="71">
        <f>268808/7490307</f>
        <v>0.03588744760395001</v>
      </c>
      <c r="F30" s="71">
        <f>337/7763</f>
        <v>0.04341105242818498</v>
      </c>
      <c r="G30" s="71">
        <f>442/8084</f>
        <v>0.05467590301830777</v>
      </c>
      <c r="H30" s="82"/>
      <c r="I30" s="82"/>
    </row>
    <row r="31" spans="1:9" ht="27.75" customHeight="1">
      <c r="A31" s="58"/>
      <c r="B31" s="21"/>
      <c r="C31" s="59" t="s">
        <v>710</v>
      </c>
      <c r="D31" s="80">
        <f>D29/D30</f>
        <v>1.048980443996527</v>
      </c>
      <c r="E31" s="80">
        <f>E29/E30</f>
        <v>1.040565443069887</v>
      </c>
      <c r="F31" s="80">
        <f>F29/F30</f>
        <v>1.0508408201437132</v>
      </c>
      <c r="G31" s="80">
        <f>G29/G30</f>
        <v>1.09096786530837</v>
      </c>
      <c r="H31" s="81"/>
      <c r="I31" s="81"/>
    </row>
    <row r="32" spans="1:9" ht="27.75" customHeight="1">
      <c r="A32" s="58"/>
      <c r="B32" s="21"/>
      <c r="C32" s="59" t="s">
        <v>711</v>
      </c>
      <c r="D32" s="80">
        <f>4/4.4</f>
        <v>0.9090909090909091</v>
      </c>
      <c r="E32" s="80">
        <f>3.7/4.1</f>
        <v>0.902439024390244</v>
      </c>
      <c r="F32" s="80">
        <f>4.6/4.9</f>
        <v>0.9387755102040815</v>
      </c>
      <c r="G32" s="80">
        <f>6/5.8</f>
        <v>1.0344827586206897</v>
      </c>
      <c r="H32" s="81"/>
      <c r="I32" s="81"/>
    </row>
    <row r="33" spans="1:9" s="13" customFormat="1" ht="7.5" customHeight="1" thickBot="1">
      <c r="A33" s="26"/>
      <c r="B33" s="35"/>
      <c r="C33" s="36"/>
      <c r="D33" s="38"/>
      <c r="E33" s="38"/>
      <c r="F33" s="38"/>
      <c r="G33" s="38"/>
      <c r="H33" s="30"/>
      <c r="I33" s="30"/>
    </row>
    <row r="34" spans="1:9" s="3" customFormat="1" ht="30" customHeight="1" thickBot="1" thickTop="1">
      <c r="A34" s="1" t="s">
        <v>1052</v>
      </c>
      <c r="B34" s="2"/>
      <c r="D34" s="443" t="s">
        <v>402</v>
      </c>
      <c r="E34" s="444"/>
      <c r="F34" s="444"/>
      <c r="G34" s="445"/>
      <c r="H34" s="452" t="s">
        <v>914</v>
      </c>
      <c r="I34" s="453"/>
    </row>
    <row r="35" spans="1:9" s="5" customFormat="1" ht="19.5" customHeight="1" thickTop="1">
      <c r="A35" s="373">
        <v>5.3</v>
      </c>
      <c r="B35" s="4" t="s">
        <v>712</v>
      </c>
      <c r="D35" s="6">
        <v>1990</v>
      </c>
      <c r="E35" s="6">
        <v>1999</v>
      </c>
      <c r="F35" s="6">
        <v>2000</v>
      </c>
      <c r="G35" s="7">
        <v>2001</v>
      </c>
      <c r="H35" s="6">
        <v>2005</v>
      </c>
      <c r="I35" s="6">
        <v>2010</v>
      </c>
    </row>
    <row r="36" spans="1:9" s="13" customFormat="1" ht="7.5" customHeight="1">
      <c r="A36" s="8"/>
      <c r="B36" s="43"/>
      <c r="C36" s="44"/>
      <c r="D36" s="117"/>
      <c r="E36" s="11"/>
      <c r="F36" s="11"/>
      <c r="G36" s="11"/>
      <c r="H36" s="12"/>
      <c r="I36" s="12"/>
    </row>
    <row r="37" spans="1:9" s="20" customFormat="1" ht="39.75" customHeight="1">
      <c r="A37" s="49"/>
      <c r="B37" s="33" t="s">
        <v>713</v>
      </c>
      <c r="C37" s="16" t="s">
        <v>174</v>
      </c>
      <c r="D37" s="80"/>
      <c r="E37" s="80"/>
      <c r="F37" s="80"/>
      <c r="G37" s="71"/>
      <c r="H37" s="82"/>
      <c r="I37" s="82"/>
    </row>
    <row r="38" spans="1:9" ht="15" customHeight="1">
      <c r="A38" s="58"/>
      <c r="B38" s="21"/>
      <c r="C38" s="59" t="s">
        <v>376</v>
      </c>
      <c r="D38" s="316"/>
      <c r="E38" s="316"/>
      <c r="F38" s="316"/>
      <c r="G38" s="316"/>
      <c r="H38" s="329"/>
      <c r="I38" s="330"/>
    </row>
    <row r="39" spans="1:9" ht="15" customHeight="1">
      <c r="A39" s="58"/>
      <c r="B39" s="21"/>
      <c r="C39" s="59" t="s">
        <v>499</v>
      </c>
      <c r="D39" s="316">
        <v>0.12087168381158636</v>
      </c>
      <c r="E39" s="331" t="s">
        <v>1118</v>
      </c>
      <c r="F39" s="316">
        <v>0.154</v>
      </c>
      <c r="G39" s="316">
        <v>0.1584</v>
      </c>
      <c r="H39" s="329"/>
      <c r="I39" s="330"/>
    </row>
    <row r="40" spans="1:9" ht="15" customHeight="1">
      <c r="A40" s="58"/>
      <c r="B40" s="21"/>
      <c r="C40" s="59" t="s">
        <v>500</v>
      </c>
      <c r="D40" s="316">
        <v>0.3206047683659624</v>
      </c>
      <c r="E40" s="331" t="s">
        <v>1118</v>
      </c>
      <c r="F40" s="316">
        <v>0.2508</v>
      </c>
      <c r="G40" s="316">
        <v>0.3317</v>
      </c>
      <c r="H40" s="329"/>
      <c r="I40" s="330"/>
    </row>
    <row r="41" spans="1:9" ht="15" customHeight="1">
      <c r="A41" s="58"/>
      <c r="B41" s="21"/>
      <c r="C41" s="59" t="s">
        <v>498</v>
      </c>
      <c r="D41" s="316">
        <v>0.1760129659643436</v>
      </c>
      <c r="E41" s="331" t="s">
        <v>1118</v>
      </c>
      <c r="F41" s="316">
        <v>0.1884</v>
      </c>
      <c r="G41" s="316">
        <v>0.1951</v>
      </c>
      <c r="H41" s="329"/>
      <c r="I41" s="330"/>
    </row>
    <row r="42" spans="1:9" ht="15" customHeight="1">
      <c r="A42" s="58"/>
      <c r="B42" s="21"/>
      <c r="C42" s="59" t="s">
        <v>502</v>
      </c>
      <c r="D42" s="316">
        <v>0.17068774265113698</v>
      </c>
      <c r="E42" s="331" t="s">
        <v>1118</v>
      </c>
      <c r="F42" s="316">
        <v>0.1894</v>
      </c>
      <c r="G42" s="316">
        <v>0.2197</v>
      </c>
      <c r="H42" s="329"/>
      <c r="I42" s="330"/>
    </row>
    <row r="43" spans="1:9" ht="15" customHeight="1">
      <c r="A43" s="58"/>
      <c r="B43" s="21"/>
      <c r="C43" s="59" t="s">
        <v>503</v>
      </c>
      <c r="D43" s="316">
        <v>0.1456296722254169</v>
      </c>
      <c r="E43" s="331" t="s">
        <v>1118</v>
      </c>
      <c r="F43" s="316">
        <v>0.1795</v>
      </c>
      <c r="G43" s="316">
        <v>0.1981</v>
      </c>
      <c r="H43" s="329"/>
      <c r="I43" s="330"/>
    </row>
    <row r="44" spans="1:9" ht="15" customHeight="1">
      <c r="A44" s="58"/>
      <c r="B44" s="21"/>
      <c r="C44" s="59" t="s">
        <v>501</v>
      </c>
      <c r="D44" s="316">
        <v>0.15838509316770186</v>
      </c>
      <c r="E44" s="331" t="s">
        <v>1118</v>
      </c>
      <c r="F44" s="316">
        <v>0.1846</v>
      </c>
      <c r="G44" s="316">
        <v>0.2084</v>
      </c>
      <c r="H44" s="329"/>
      <c r="I44" s="330"/>
    </row>
    <row r="45" spans="1:9" ht="15" customHeight="1">
      <c r="A45" s="58"/>
      <c r="B45" s="21"/>
      <c r="C45" s="59" t="s">
        <v>377</v>
      </c>
      <c r="D45" s="316"/>
      <c r="E45" s="316"/>
      <c r="F45" s="326"/>
      <c r="G45" s="326"/>
      <c r="H45" s="329"/>
      <c r="I45" s="330"/>
    </row>
    <row r="46" spans="1:9" ht="15" customHeight="1">
      <c r="A46" s="58"/>
      <c r="B46" s="21"/>
      <c r="C46" s="59" t="s">
        <v>499</v>
      </c>
      <c r="D46" s="316">
        <v>0.1279052454476423</v>
      </c>
      <c r="E46" s="331" t="s">
        <v>1118</v>
      </c>
      <c r="F46" s="316">
        <v>0.1563</v>
      </c>
      <c r="G46" s="316">
        <v>0.1592</v>
      </c>
      <c r="H46" s="329"/>
      <c r="I46" s="330"/>
    </row>
    <row r="47" spans="1:9" ht="15" customHeight="1">
      <c r="A47" s="58"/>
      <c r="B47" s="21"/>
      <c r="C47" s="59" t="s">
        <v>500</v>
      </c>
      <c r="D47" s="316">
        <v>0.3067116530355122</v>
      </c>
      <c r="E47" s="331" t="s">
        <v>1118</v>
      </c>
      <c r="F47" s="316">
        <v>0.3068</v>
      </c>
      <c r="G47" s="316">
        <v>0.3602</v>
      </c>
      <c r="H47" s="329"/>
      <c r="I47" s="330"/>
    </row>
    <row r="48" spans="1:9" ht="15" customHeight="1">
      <c r="A48" s="58"/>
      <c r="B48" s="21"/>
      <c r="C48" s="59" t="s">
        <v>498</v>
      </c>
      <c r="D48" s="316">
        <v>0.16929910085581193</v>
      </c>
      <c r="E48" s="331" t="s">
        <v>1118</v>
      </c>
      <c r="F48" s="316">
        <v>0.1822</v>
      </c>
      <c r="G48" s="316">
        <v>0.1536</v>
      </c>
      <c r="H48" s="329"/>
      <c r="I48" s="330"/>
    </row>
    <row r="49" spans="1:9" ht="15" customHeight="1">
      <c r="A49" s="58"/>
      <c r="B49" s="21"/>
      <c r="C49" s="59" t="s">
        <v>502</v>
      </c>
      <c r="D49" s="316">
        <v>0.16172967797678817</v>
      </c>
      <c r="E49" s="331" t="s">
        <v>1118</v>
      </c>
      <c r="F49" s="316">
        <v>0.1901</v>
      </c>
      <c r="G49" s="316">
        <v>0.2072</v>
      </c>
      <c r="H49" s="329"/>
      <c r="I49" s="330"/>
    </row>
    <row r="50" spans="1:9" ht="15" customHeight="1">
      <c r="A50" s="58"/>
      <c r="B50" s="21"/>
      <c r="C50" s="59" t="s">
        <v>503</v>
      </c>
      <c r="D50" s="316">
        <v>0.14729243240521625</v>
      </c>
      <c r="E50" s="331" t="s">
        <v>1118</v>
      </c>
      <c r="F50" s="316">
        <v>0.1795</v>
      </c>
      <c r="G50" s="316">
        <v>0.1823</v>
      </c>
      <c r="H50" s="329"/>
      <c r="I50" s="330"/>
    </row>
    <row r="51" spans="1:9" ht="15" customHeight="1">
      <c r="A51" s="58"/>
      <c r="B51" s="21"/>
      <c r="C51" s="59" t="s">
        <v>501</v>
      </c>
      <c r="D51" s="316">
        <v>0.15478223999030832</v>
      </c>
      <c r="E51" s="331" t="s">
        <v>1118</v>
      </c>
      <c r="F51" s="316">
        <v>0.185</v>
      </c>
      <c r="G51" s="316">
        <v>0.1954</v>
      </c>
      <c r="H51" s="329"/>
      <c r="I51" s="330"/>
    </row>
    <row r="52" spans="1:9" s="13" customFormat="1" ht="7.5" customHeight="1" thickBot="1">
      <c r="A52" s="26"/>
      <c r="B52" s="35"/>
      <c r="C52" s="36"/>
      <c r="D52" s="38"/>
      <c r="E52" s="38"/>
      <c r="F52" s="38"/>
      <c r="G52" s="38"/>
      <c r="H52" s="30"/>
      <c r="I52" s="30"/>
    </row>
    <row r="53" ht="15" customHeight="1" thickTop="1"/>
    <row r="54" spans="1:9" s="5" customFormat="1" ht="19.5" customHeight="1">
      <c r="A54" s="373">
        <v>5.4</v>
      </c>
      <c r="B54" s="4" t="s">
        <v>175</v>
      </c>
      <c r="D54" s="6" t="s">
        <v>374</v>
      </c>
      <c r="E54" s="6">
        <v>1997</v>
      </c>
      <c r="F54" s="6">
        <v>1998</v>
      </c>
      <c r="G54" s="7">
        <v>1999</v>
      </c>
      <c r="H54" s="6">
        <v>2005</v>
      </c>
      <c r="I54" s="6">
        <v>2010</v>
      </c>
    </row>
    <row r="55" spans="1:9" s="13" customFormat="1" ht="7.5" customHeight="1">
      <c r="A55" s="8"/>
      <c r="B55" s="43"/>
      <c r="C55" s="44"/>
      <c r="D55" s="10"/>
      <c r="E55" s="11"/>
      <c r="F55" s="11"/>
      <c r="G55" s="11"/>
      <c r="H55" s="12"/>
      <c r="I55" s="12"/>
    </row>
    <row r="56" spans="1:9" ht="15" customHeight="1">
      <c r="A56" s="58"/>
      <c r="B56" s="33" t="s">
        <v>176</v>
      </c>
      <c r="C56" s="16" t="s">
        <v>177</v>
      </c>
      <c r="D56" s="87"/>
      <c r="E56" s="313"/>
      <c r="F56" s="80"/>
      <c r="G56" s="80"/>
      <c r="H56" s="81"/>
      <c r="I56" s="81"/>
    </row>
    <row r="57" spans="1:9" ht="15" customHeight="1">
      <c r="A57" s="58"/>
      <c r="B57" s="21"/>
      <c r="C57" s="59" t="s">
        <v>178</v>
      </c>
      <c r="D57" s="332">
        <v>16327</v>
      </c>
      <c r="E57" s="331" t="s">
        <v>1118</v>
      </c>
      <c r="F57" s="331" t="s">
        <v>1118</v>
      </c>
      <c r="G57" s="130">
        <v>449</v>
      </c>
      <c r="H57" s="329"/>
      <c r="I57" s="330"/>
    </row>
    <row r="58" spans="1:9" ht="15" customHeight="1">
      <c r="A58" s="58"/>
      <c r="B58" s="21"/>
      <c r="C58" s="59" t="s">
        <v>985</v>
      </c>
      <c r="D58" s="332">
        <v>14577</v>
      </c>
      <c r="E58" s="331" t="s">
        <v>1118</v>
      </c>
      <c r="F58" s="331" t="s">
        <v>1118</v>
      </c>
      <c r="G58" s="130">
        <v>432</v>
      </c>
      <c r="H58" s="329"/>
      <c r="I58" s="330"/>
    </row>
    <row r="59" spans="1:9" s="13" customFormat="1" ht="7.5" customHeight="1" thickBot="1">
      <c r="A59" s="26"/>
      <c r="B59" s="35"/>
      <c r="C59" s="36"/>
      <c r="D59" s="37"/>
      <c r="E59" s="38"/>
      <c r="F59" s="38"/>
      <c r="G59" s="38"/>
      <c r="H59" s="30"/>
      <c r="I59" s="30"/>
    </row>
    <row r="60" spans="1:9" s="3" customFormat="1" ht="30" customHeight="1" thickBot="1" thickTop="1">
      <c r="A60" s="1" t="s">
        <v>1053</v>
      </c>
      <c r="B60" s="2"/>
      <c r="D60" s="443" t="s">
        <v>402</v>
      </c>
      <c r="E60" s="444"/>
      <c r="F60" s="444"/>
      <c r="G60" s="445"/>
      <c r="H60" s="452" t="s">
        <v>914</v>
      </c>
      <c r="I60" s="453"/>
    </row>
    <row r="61" spans="1:9" s="5" customFormat="1" ht="19.5" customHeight="1" thickTop="1">
      <c r="A61" s="311">
        <v>5.5</v>
      </c>
      <c r="B61" s="4" t="s">
        <v>726</v>
      </c>
      <c r="D61" s="6" t="s">
        <v>611</v>
      </c>
      <c r="E61" s="6">
        <v>1990</v>
      </c>
      <c r="F61" s="6">
        <v>1995</v>
      </c>
      <c r="G61" s="7">
        <v>2000</v>
      </c>
      <c r="H61" s="6">
        <v>2005</v>
      </c>
      <c r="I61" s="6">
        <v>2010</v>
      </c>
    </row>
    <row r="62" spans="1:9" s="13" customFormat="1" ht="7.5" customHeight="1">
      <c r="A62" s="8"/>
      <c r="B62" s="43"/>
      <c r="C62" s="44"/>
      <c r="D62" s="10"/>
      <c r="E62" s="11"/>
      <c r="F62" s="11"/>
      <c r="G62" s="11"/>
      <c r="H62" s="12"/>
      <c r="I62" s="12"/>
    </row>
    <row r="63" spans="1:9" s="20" customFormat="1" ht="39.75" customHeight="1">
      <c r="A63" s="49"/>
      <c r="B63" s="33" t="s">
        <v>179</v>
      </c>
      <c r="C63" s="16" t="s">
        <v>1400</v>
      </c>
      <c r="D63" s="84"/>
      <c r="E63" s="80"/>
      <c r="F63" s="80"/>
      <c r="G63" s="71"/>
      <c r="H63" s="82"/>
      <c r="I63" s="82"/>
    </row>
    <row r="64" spans="1:9" ht="15" customHeight="1">
      <c r="A64" s="58"/>
      <c r="B64" s="21"/>
      <c r="C64" s="59" t="s">
        <v>237</v>
      </c>
      <c r="D64" s="333">
        <v>27764</v>
      </c>
      <c r="E64" s="334">
        <v>23504</v>
      </c>
      <c r="F64" s="334">
        <v>25566</v>
      </c>
      <c r="G64" s="334">
        <v>29409</v>
      </c>
      <c r="H64" s="335"/>
      <c r="I64" s="335"/>
    </row>
    <row r="65" spans="1:9" ht="15" customHeight="1">
      <c r="A65" s="58"/>
      <c r="B65" s="21"/>
      <c r="C65" s="59" t="s">
        <v>238</v>
      </c>
      <c r="D65" s="333">
        <v>16560</v>
      </c>
      <c r="E65" s="334">
        <v>12738</v>
      </c>
      <c r="F65" s="334">
        <v>14807</v>
      </c>
      <c r="G65" s="334">
        <v>18405</v>
      </c>
      <c r="H65" s="335"/>
      <c r="I65" s="335"/>
    </row>
    <row r="66" spans="1:9" ht="15" customHeight="1">
      <c r="A66" s="58"/>
      <c r="B66" s="21"/>
      <c r="C66" s="59" t="s">
        <v>239</v>
      </c>
      <c r="D66" s="333">
        <v>4199</v>
      </c>
      <c r="E66" s="334">
        <v>2888</v>
      </c>
      <c r="F66" s="334">
        <v>3753</v>
      </c>
      <c r="G66" s="334">
        <v>3806</v>
      </c>
      <c r="H66" s="335"/>
      <c r="I66" s="335"/>
    </row>
    <row r="67" spans="1:9" ht="15" customHeight="1">
      <c r="A67" s="58"/>
      <c r="B67" s="21"/>
      <c r="C67" s="59" t="s">
        <v>240</v>
      </c>
      <c r="D67" s="333">
        <v>7005</v>
      </c>
      <c r="E67" s="334">
        <v>7879</v>
      </c>
      <c r="F67" s="334">
        <v>7006</v>
      </c>
      <c r="G67" s="334">
        <v>7198</v>
      </c>
      <c r="H67" s="335"/>
      <c r="I67" s="335"/>
    </row>
    <row r="68" spans="1:9" ht="27.75" customHeight="1">
      <c r="A68" s="58"/>
      <c r="B68" s="21"/>
      <c r="C68" s="59" t="s">
        <v>906</v>
      </c>
      <c r="D68" s="336">
        <f>D64/$D64</f>
        <v>1</v>
      </c>
      <c r="E68" s="80">
        <f>E64/19855</f>
        <v>1.183782422563586</v>
      </c>
      <c r="F68" s="80">
        <f>F64/23512</f>
        <v>1.0873596461381423</v>
      </c>
      <c r="G68" s="80">
        <f>G64/D64</f>
        <v>1.0592493876962974</v>
      </c>
      <c r="H68" s="337"/>
      <c r="I68" s="337"/>
    </row>
    <row r="69" spans="1:9" ht="27.75" customHeight="1">
      <c r="A69" s="58"/>
      <c r="B69" s="21"/>
      <c r="C69" s="59" t="s">
        <v>907</v>
      </c>
      <c r="D69" s="336">
        <f>D64/29469</f>
        <v>0.9421425905188503</v>
      </c>
      <c r="E69" s="80">
        <f>E64/19572</f>
        <v>1.2008992438176989</v>
      </c>
      <c r="F69" s="80">
        <f>F64/23255</f>
        <v>1.0993764781767361</v>
      </c>
      <c r="G69" s="80">
        <f>G64/29469</f>
        <v>0.9979639621296956</v>
      </c>
      <c r="H69" s="337"/>
      <c r="I69" s="337"/>
    </row>
    <row r="70" spans="1:9" s="13" customFormat="1" ht="7.5" customHeight="1" thickBot="1">
      <c r="A70" s="26"/>
      <c r="B70" s="35"/>
      <c r="C70" s="36"/>
      <c r="D70" s="37"/>
      <c r="E70" s="38"/>
      <c r="F70" s="38"/>
      <c r="G70" s="38"/>
      <c r="H70" s="30"/>
      <c r="I70" s="30"/>
    </row>
    <row r="71" spans="1:9" s="13" customFormat="1" ht="7.5" customHeight="1" thickTop="1">
      <c r="A71" s="8"/>
      <c r="B71" s="43"/>
      <c r="C71" s="44"/>
      <c r="D71" s="10"/>
      <c r="E71" s="11"/>
      <c r="F71" s="11"/>
      <c r="G71" s="11"/>
      <c r="H71" s="12"/>
      <c r="I71" s="12"/>
    </row>
    <row r="72" spans="1:9" s="20" customFormat="1" ht="54.75" customHeight="1">
      <c r="A72" s="49"/>
      <c r="B72" s="33" t="s">
        <v>908</v>
      </c>
      <c r="C72" s="16" t="s">
        <v>909</v>
      </c>
      <c r="D72" s="87" t="s">
        <v>1119</v>
      </c>
      <c r="E72" s="131" t="s">
        <v>732</v>
      </c>
      <c r="F72" s="131" t="s">
        <v>356</v>
      </c>
      <c r="G72" s="131" t="s">
        <v>1345</v>
      </c>
      <c r="H72" s="338"/>
      <c r="I72" s="338"/>
    </row>
    <row r="73" spans="1:9" s="13" customFormat="1" ht="7.5" customHeight="1" thickBot="1">
      <c r="A73" s="26"/>
      <c r="B73" s="35"/>
      <c r="C73" s="36"/>
      <c r="D73" s="37"/>
      <c r="E73" s="38"/>
      <c r="F73" s="38"/>
      <c r="G73" s="38"/>
      <c r="H73" s="30"/>
      <c r="I73" s="30"/>
    </row>
    <row r="74" spans="1:9" s="13" customFormat="1" ht="7.5" customHeight="1" thickTop="1">
      <c r="A74" s="8"/>
      <c r="B74" s="43"/>
      <c r="C74" s="44"/>
      <c r="D74" s="10"/>
      <c r="E74" s="11"/>
      <c r="F74" s="11"/>
      <c r="G74" s="11"/>
      <c r="H74" s="12"/>
      <c r="I74" s="12"/>
    </row>
    <row r="75" spans="1:9" s="20" customFormat="1" ht="43.5" customHeight="1">
      <c r="A75" s="49"/>
      <c r="B75" s="33" t="s">
        <v>910</v>
      </c>
      <c r="C75" s="16" t="s">
        <v>911</v>
      </c>
      <c r="D75" s="84"/>
      <c r="E75" s="71"/>
      <c r="F75" s="80"/>
      <c r="G75" s="71"/>
      <c r="H75" s="82"/>
      <c r="I75" s="82"/>
    </row>
    <row r="76" spans="1:9" ht="15" customHeight="1">
      <c r="A76" s="58"/>
      <c r="B76" s="21"/>
      <c r="C76" s="59" t="s">
        <v>376</v>
      </c>
      <c r="D76" s="87" t="s">
        <v>1119</v>
      </c>
      <c r="E76" s="71">
        <f>30967/31446-1</f>
        <v>-0.01523246199834638</v>
      </c>
      <c r="F76" s="71">
        <f>28888/28471-1</f>
        <v>0.014646482385585413</v>
      </c>
      <c r="G76" s="71">
        <f>29409/28889-1</f>
        <v>0.01799993076949713</v>
      </c>
      <c r="H76" s="329"/>
      <c r="I76" s="330"/>
    </row>
    <row r="77" spans="1:9" ht="15" customHeight="1">
      <c r="A77" s="58"/>
      <c r="B77" s="21"/>
      <c r="C77" s="59" t="s">
        <v>377</v>
      </c>
      <c r="D77" s="87" t="s">
        <v>1119</v>
      </c>
      <c r="E77" s="71">
        <f>26129/26448-1</f>
        <v>-0.01206140350877194</v>
      </c>
      <c r="F77" s="71">
        <f>25923/25452-1</f>
        <v>0.018505421970768543</v>
      </c>
      <c r="G77" s="71">
        <f>27764/27487-1</f>
        <v>0.010077491177647557</v>
      </c>
      <c r="H77" s="329"/>
      <c r="I77" s="330"/>
    </row>
    <row r="78" spans="1:9" s="13" customFormat="1" ht="7.5" customHeight="1" thickBot="1">
      <c r="A78" s="26"/>
      <c r="B78" s="35"/>
      <c r="C78" s="36"/>
      <c r="D78" s="37"/>
      <c r="E78" s="38"/>
      <c r="F78" s="38"/>
      <c r="G78" s="38"/>
      <c r="H78" s="30"/>
      <c r="I78" s="30"/>
    </row>
    <row r="79" spans="1:9" s="3" customFormat="1" ht="30" customHeight="1" thickBot="1" thickTop="1">
      <c r="A79" s="1" t="s">
        <v>1054</v>
      </c>
      <c r="B79" s="2"/>
      <c r="D79" s="443" t="s">
        <v>402</v>
      </c>
      <c r="E79" s="444"/>
      <c r="F79" s="444"/>
      <c r="G79" s="445"/>
      <c r="H79" s="452" t="s">
        <v>914</v>
      </c>
      <c r="I79" s="453"/>
    </row>
    <row r="80" spans="1:9" s="5" customFormat="1" ht="19.5" customHeight="1" thickTop="1">
      <c r="A80" s="311">
        <v>5.5</v>
      </c>
      <c r="B80" s="4" t="s">
        <v>1055</v>
      </c>
      <c r="D80" s="6" t="s">
        <v>416</v>
      </c>
      <c r="E80" s="6">
        <v>1989</v>
      </c>
      <c r="F80" s="6">
        <v>1999</v>
      </c>
      <c r="G80" s="7">
        <v>2001</v>
      </c>
      <c r="H80" s="6">
        <v>2005</v>
      </c>
      <c r="I80" s="6">
        <v>2010</v>
      </c>
    </row>
    <row r="81" spans="1:9" s="13" customFormat="1" ht="7.5" customHeight="1">
      <c r="A81" s="8"/>
      <c r="B81" s="43"/>
      <c r="C81" s="44"/>
      <c r="D81" s="10"/>
      <c r="E81" s="11"/>
      <c r="F81" s="11"/>
      <c r="G81" s="11"/>
      <c r="H81" s="12"/>
      <c r="I81" s="12"/>
    </row>
    <row r="82" spans="1:9" s="20" customFormat="1" ht="45" customHeight="1">
      <c r="A82" s="49"/>
      <c r="B82" s="33" t="s">
        <v>912</v>
      </c>
      <c r="C82" s="16" t="s">
        <v>520</v>
      </c>
      <c r="D82" s="84"/>
      <c r="E82" s="80"/>
      <c r="F82" s="80"/>
      <c r="G82" s="71"/>
      <c r="H82" s="82"/>
      <c r="I82" s="82"/>
    </row>
    <row r="83" spans="1:9" ht="15" customHeight="1">
      <c r="A83" s="58"/>
      <c r="B83" s="21"/>
      <c r="C83" s="59" t="s">
        <v>423</v>
      </c>
      <c r="D83" s="339">
        <f>23919/21557</f>
        <v>1.1095699772695644</v>
      </c>
      <c r="E83" s="340">
        <f>18649/16883</f>
        <v>1.104602262631049</v>
      </c>
      <c r="F83" s="129">
        <f>26878/23170</f>
        <v>1.1600345274061286</v>
      </c>
      <c r="G83" s="129">
        <f>26295/22868</f>
        <v>1.1498600664684275</v>
      </c>
      <c r="H83" s="329"/>
      <c r="I83" s="330"/>
    </row>
    <row r="84" spans="1:9" ht="15" customHeight="1">
      <c r="A84" s="58"/>
      <c r="B84" s="21"/>
      <c r="C84" s="59" t="s">
        <v>921</v>
      </c>
      <c r="D84" s="339">
        <f>12585/21557</f>
        <v>0.583801085494271</v>
      </c>
      <c r="E84" s="340">
        <f>8271/16883</f>
        <v>0.48990108393058107</v>
      </c>
      <c r="F84" s="129">
        <f>13776/23170</f>
        <v>0.5945619335347432</v>
      </c>
      <c r="G84" s="129">
        <f>13907/22868</f>
        <v>0.608142382368375</v>
      </c>
      <c r="H84" s="329"/>
      <c r="I84" s="330"/>
    </row>
    <row r="85" spans="1:9" ht="15" customHeight="1">
      <c r="A85" s="58"/>
      <c r="B85" s="21"/>
      <c r="C85" s="59" t="s">
        <v>920</v>
      </c>
      <c r="D85" s="339">
        <f>15198/21557</f>
        <v>0.7050146124228789</v>
      </c>
      <c r="E85" s="340">
        <f>12118/16883</f>
        <v>0.7177634306699047</v>
      </c>
      <c r="F85" s="129">
        <f>17854/23170</f>
        <v>0.7705653862753561</v>
      </c>
      <c r="G85" s="129">
        <f>17773/22868</f>
        <v>0.7771995801994053</v>
      </c>
      <c r="H85" s="329"/>
      <c r="I85" s="330"/>
    </row>
    <row r="86" spans="1:9" ht="15" customHeight="1">
      <c r="A86" s="58"/>
      <c r="B86" s="21"/>
      <c r="C86" s="59" t="s">
        <v>922</v>
      </c>
      <c r="D86" s="339">
        <f>((20429+15251)/2)/21557</f>
        <v>0.8275734100292248</v>
      </c>
      <c r="E86" s="340">
        <f>14159/16883</f>
        <v>0.838654267606468</v>
      </c>
      <c r="F86" s="129">
        <f>((20147+19375)/2)/23170</f>
        <v>0.8528700906344411</v>
      </c>
      <c r="G86" s="129">
        <f>((21529+18969)/2)/22868</f>
        <v>0.8854731502536295</v>
      </c>
      <c r="H86" s="329"/>
      <c r="I86" s="330"/>
    </row>
    <row r="87" spans="1:9" ht="15" customHeight="1">
      <c r="A87" s="58"/>
      <c r="B87" s="21"/>
      <c r="C87" s="59" t="s">
        <v>923</v>
      </c>
      <c r="D87" s="339">
        <f>16598/21557</f>
        <v>0.7699587141067866</v>
      </c>
      <c r="E87" s="340">
        <f>18515/16883</f>
        <v>1.0966652846058165</v>
      </c>
      <c r="F87" s="129">
        <f>16578/23170</f>
        <v>0.7154941735002158</v>
      </c>
      <c r="G87" s="129">
        <f>19234/22868</f>
        <v>0.8410879832079762</v>
      </c>
      <c r="H87" s="329"/>
      <c r="I87" s="330"/>
    </row>
    <row r="88" spans="1:9" s="13" customFormat="1" ht="7.5" customHeight="1" thickBot="1">
      <c r="A88" s="26"/>
      <c r="B88" s="35"/>
      <c r="C88" s="36"/>
      <c r="D88" s="37"/>
      <c r="E88" s="38"/>
      <c r="F88" s="38"/>
      <c r="G88" s="38"/>
      <c r="H88" s="30"/>
      <c r="I88" s="30"/>
    </row>
    <row r="89" ht="15" customHeight="1" thickTop="1"/>
    <row r="90" spans="1:9" s="5" customFormat="1" ht="19.5" customHeight="1">
      <c r="A90" s="373">
        <v>5.6</v>
      </c>
      <c r="B90" s="4" t="s">
        <v>521</v>
      </c>
      <c r="D90" s="6" t="s">
        <v>430</v>
      </c>
      <c r="E90" s="6">
        <v>1997</v>
      </c>
      <c r="F90" s="6">
        <v>2000</v>
      </c>
      <c r="G90" s="7">
        <v>2002</v>
      </c>
      <c r="H90" s="6">
        <v>2005</v>
      </c>
      <c r="I90" s="6">
        <v>2010</v>
      </c>
    </row>
    <row r="91" spans="1:9" s="13" customFormat="1" ht="7.5" customHeight="1">
      <c r="A91" s="8"/>
      <c r="B91" s="43"/>
      <c r="C91" s="44"/>
      <c r="D91" s="10"/>
      <c r="E91" s="11"/>
      <c r="F91" s="11"/>
      <c r="G91" s="11"/>
      <c r="H91" s="12"/>
      <c r="I91" s="12"/>
    </row>
    <row r="92" spans="1:9" s="20" customFormat="1" ht="30" customHeight="1">
      <c r="A92" s="49"/>
      <c r="B92" s="33" t="s">
        <v>522</v>
      </c>
      <c r="C92" s="16" t="s">
        <v>181</v>
      </c>
      <c r="D92" s="50"/>
      <c r="E92" s="68"/>
      <c r="F92" s="51"/>
      <c r="G92" s="51"/>
      <c r="H92" s="61"/>
      <c r="I92" s="61"/>
    </row>
    <row r="93" spans="1:9" ht="15" customHeight="1">
      <c r="A93" s="58"/>
      <c r="B93" s="21"/>
      <c r="C93" s="59" t="s">
        <v>523</v>
      </c>
      <c r="D93" s="341">
        <v>0.35</v>
      </c>
      <c r="E93" s="71">
        <v>0.433</v>
      </c>
      <c r="F93" s="71">
        <v>0.443</v>
      </c>
      <c r="G93" s="71">
        <v>0.413</v>
      </c>
      <c r="H93" s="81"/>
      <c r="I93" s="81"/>
    </row>
    <row r="94" spans="1:9" ht="15" customHeight="1">
      <c r="A94" s="58"/>
      <c r="B94" s="21"/>
      <c r="C94" s="59" t="s">
        <v>524</v>
      </c>
      <c r="D94" s="341">
        <v>0.35</v>
      </c>
      <c r="E94" s="71">
        <v>0.36</v>
      </c>
      <c r="F94" s="71">
        <v>0.405</v>
      </c>
      <c r="G94" s="71">
        <v>0.308</v>
      </c>
      <c r="H94" s="81"/>
      <c r="I94" s="81"/>
    </row>
    <row r="95" spans="1:9" ht="15" customHeight="1">
      <c r="A95" s="58"/>
      <c r="B95" s="21"/>
      <c r="C95" s="59" t="s">
        <v>525</v>
      </c>
      <c r="D95" s="341">
        <v>0.29</v>
      </c>
      <c r="E95" s="71">
        <v>0.207</v>
      </c>
      <c r="F95" s="71">
        <v>0.152</v>
      </c>
      <c r="G95" s="71">
        <v>0.279</v>
      </c>
      <c r="H95" s="81"/>
      <c r="I95" s="81"/>
    </row>
    <row r="96" spans="1:9" s="13" customFormat="1" ht="7.5" customHeight="1" thickBot="1">
      <c r="A96" s="26"/>
      <c r="B96" s="35"/>
      <c r="C96" s="36"/>
      <c r="D96" s="37"/>
      <c r="E96" s="38"/>
      <c r="F96" s="38"/>
      <c r="G96" s="38"/>
      <c r="H96" s="30"/>
      <c r="I96" s="30"/>
    </row>
    <row r="97" spans="1:9" s="3" customFormat="1" ht="30" customHeight="1" thickBot="1" thickTop="1">
      <c r="A97" s="1" t="s">
        <v>1054</v>
      </c>
      <c r="B97" s="2"/>
      <c r="D97" s="443" t="s">
        <v>402</v>
      </c>
      <c r="E97" s="444"/>
      <c r="F97" s="444"/>
      <c r="G97" s="445"/>
      <c r="H97" s="452" t="s">
        <v>914</v>
      </c>
      <c r="I97" s="453"/>
    </row>
    <row r="98" spans="1:9" s="5" customFormat="1" ht="19.5" customHeight="1" thickTop="1">
      <c r="A98" s="311">
        <v>5.7</v>
      </c>
      <c r="B98" s="4" t="s">
        <v>1048</v>
      </c>
      <c r="D98" s="6" t="s">
        <v>611</v>
      </c>
      <c r="E98" s="6">
        <v>1998</v>
      </c>
      <c r="F98" s="6">
        <v>1999</v>
      </c>
      <c r="G98" s="7">
        <v>2000</v>
      </c>
      <c r="H98" s="6">
        <v>2005</v>
      </c>
      <c r="I98" s="6">
        <v>2010</v>
      </c>
    </row>
    <row r="99" spans="1:9" s="13" customFormat="1" ht="7.5" customHeight="1">
      <c r="A99" s="8"/>
      <c r="B99" s="43"/>
      <c r="C99" s="44"/>
      <c r="D99" s="10"/>
      <c r="E99" s="11"/>
      <c r="F99" s="11"/>
      <c r="G99" s="11"/>
      <c r="H99" s="12"/>
      <c r="I99" s="12"/>
    </row>
    <row r="100" spans="1:9" s="20" customFormat="1" ht="27.75" customHeight="1">
      <c r="A100" s="49"/>
      <c r="B100" s="33" t="s">
        <v>526</v>
      </c>
      <c r="C100" s="16" t="s">
        <v>527</v>
      </c>
      <c r="D100" s="50"/>
      <c r="E100" s="68"/>
      <c r="F100" s="51"/>
      <c r="G100" s="51"/>
      <c r="H100" s="61"/>
      <c r="I100" s="61"/>
    </row>
    <row r="101" spans="1:9" ht="15" customHeight="1">
      <c r="A101" s="58"/>
      <c r="B101" s="21"/>
      <c r="C101" s="59" t="s">
        <v>528</v>
      </c>
      <c r="D101" s="342">
        <v>30560</v>
      </c>
      <c r="E101" s="343">
        <v>30006</v>
      </c>
      <c r="F101" s="343">
        <v>31208</v>
      </c>
      <c r="G101" s="343">
        <v>33234</v>
      </c>
      <c r="H101" s="344"/>
      <c r="I101" s="344"/>
    </row>
    <row r="102" spans="1:9" ht="27.75" customHeight="1">
      <c r="A102" s="58"/>
      <c r="B102" s="21"/>
      <c r="C102" s="59" t="s">
        <v>529</v>
      </c>
      <c r="D102" s="339">
        <v>1</v>
      </c>
      <c r="E102" s="80">
        <f>E101/28184</f>
        <v>1.0646466080045416</v>
      </c>
      <c r="F102" s="80">
        <f>F101/28935</f>
        <v>1.0785553827544496</v>
      </c>
      <c r="G102" s="80">
        <f>G101/D101</f>
        <v>1.0875</v>
      </c>
      <c r="H102" s="337"/>
      <c r="I102" s="337"/>
    </row>
    <row r="103" spans="1:9" ht="27.75" customHeight="1">
      <c r="A103" s="58"/>
      <c r="B103" s="21"/>
      <c r="C103" s="59" t="s">
        <v>504</v>
      </c>
      <c r="D103" s="339">
        <f>D101/35323</f>
        <v>0.8651586784814427</v>
      </c>
      <c r="E103" s="80">
        <f>E101/31945</f>
        <v>0.9393019251839099</v>
      </c>
      <c r="F103" s="80">
        <f>F101/33340</f>
        <v>0.9360527894421116</v>
      </c>
      <c r="G103" s="80">
        <f>G101/35323</f>
        <v>0.9408600628485689</v>
      </c>
      <c r="H103" s="337"/>
      <c r="I103" s="337"/>
    </row>
    <row r="104" spans="1:9" s="13" customFormat="1" ht="7.5" customHeight="1" thickBot="1">
      <c r="A104" s="26"/>
      <c r="B104" s="35"/>
      <c r="C104" s="36"/>
      <c r="D104" s="37"/>
      <c r="E104" s="38"/>
      <c r="F104" s="38"/>
      <c r="G104" s="38"/>
      <c r="H104" s="30"/>
      <c r="I104" s="30"/>
    </row>
    <row r="105" spans="1:9" s="13" customFormat="1" ht="7.5" customHeight="1" thickTop="1">
      <c r="A105" s="8"/>
      <c r="B105" s="43"/>
      <c r="C105" s="44"/>
      <c r="D105" s="10"/>
      <c r="E105" s="11"/>
      <c r="F105" s="11"/>
      <c r="G105" s="11"/>
      <c r="H105" s="12"/>
      <c r="I105" s="12"/>
    </row>
    <row r="106" spans="1:9" s="20" customFormat="1" ht="42" customHeight="1">
      <c r="A106" s="49"/>
      <c r="B106" s="33" t="s">
        <v>505</v>
      </c>
      <c r="C106" s="16" t="s">
        <v>506</v>
      </c>
      <c r="D106" s="84"/>
      <c r="E106" s="80"/>
      <c r="F106" s="80"/>
      <c r="G106" s="71"/>
      <c r="H106" s="82"/>
      <c r="I106" s="82"/>
    </row>
    <row r="107" spans="1:9" ht="15" customHeight="1">
      <c r="A107" s="58"/>
      <c r="B107" s="21"/>
      <c r="C107" s="59" t="s">
        <v>376</v>
      </c>
      <c r="D107" s="87" t="s">
        <v>1119</v>
      </c>
      <c r="E107" s="316">
        <v>0.0366</v>
      </c>
      <c r="F107" s="316">
        <v>0.0176</v>
      </c>
      <c r="G107" s="316">
        <v>0.0303</v>
      </c>
      <c r="H107" s="329"/>
      <c r="I107" s="330"/>
    </row>
    <row r="108" spans="1:9" ht="15" customHeight="1">
      <c r="A108" s="58"/>
      <c r="B108" s="21"/>
      <c r="C108" s="59" t="s">
        <v>377</v>
      </c>
      <c r="D108" s="87" t="s">
        <v>1119</v>
      </c>
      <c r="E108" s="316">
        <v>0.0404</v>
      </c>
      <c r="F108" s="316">
        <v>0.0045</v>
      </c>
      <c r="G108" s="316">
        <v>0.0218</v>
      </c>
      <c r="H108" s="329"/>
      <c r="I108" s="330"/>
    </row>
    <row r="109" spans="1:9" ht="15" customHeight="1">
      <c r="A109" s="58"/>
      <c r="B109" s="21"/>
      <c r="C109" s="59" t="s">
        <v>242</v>
      </c>
      <c r="D109" s="87" t="s">
        <v>1119</v>
      </c>
      <c r="E109" s="316">
        <v>0.0363</v>
      </c>
      <c r="F109" s="316">
        <v>0.0211</v>
      </c>
      <c r="G109" s="316">
        <v>0.025</v>
      </c>
      <c r="H109" s="329"/>
      <c r="I109" s="330"/>
    </row>
    <row r="110" spans="1:9" s="13" customFormat="1" ht="7.5" customHeight="1" thickBot="1">
      <c r="A110" s="26"/>
      <c r="B110" s="35"/>
      <c r="C110" s="36"/>
      <c r="D110" s="37"/>
      <c r="E110" s="38"/>
      <c r="F110" s="38"/>
      <c r="G110" s="38"/>
      <c r="H110" s="30"/>
      <c r="I110" s="30"/>
    </row>
    <row r="111" spans="1:9" s="13" customFormat="1" ht="7.5" customHeight="1" thickTop="1">
      <c r="A111" s="8"/>
      <c r="B111" s="43"/>
      <c r="C111" s="44"/>
      <c r="D111" s="10"/>
      <c r="E111" s="11"/>
      <c r="F111" s="11"/>
      <c r="G111" s="11"/>
      <c r="H111" s="12"/>
      <c r="I111" s="12"/>
    </row>
    <row r="112" spans="1:9" s="20" customFormat="1" ht="45" customHeight="1">
      <c r="A112" s="49"/>
      <c r="B112" s="33" t="s">
        <v>127</v>
      </c>
      <c r="C112" s="16" t="s">
        <v>881</v>
      </c>
      <c r="D112" s="84"/>
      <c r="E112" s="80"/>
      <c r="F112" s="80"/>
      <c r="G112" s="71"/>
      <c r="H112" s="82"/>
      <c r="I112" s="82"/>
    </row>
    <row r="113" spans="1:9" ht="15" customHeight="1">
      <c r="A113" s="58"/>
      <c r="B113" s="21"/>
      <c r="C113" s="59" t="s">
        <v>882</v>
      </c>
      <c r="D113" s="342">
        <v>18919</v>
      </c>
      <c r="E113" s="343">
        <v>20020</v>
      </c>
      <c r="F113" s="343">
        <v>20431</v>
      </c>
      <c r="G113" s="343">
        <v>21216</v>
      </c>
      <c r="H113" s="344"/>
      <c r="I113" s="344"/>
    </row>
    <row r="114" spans="1:9" ht="15" customHeight="1">
      <c r="A114" s="58"/>
      <c r="B114" s="21"/>
      <c r="C114" s="59" t="s">
        <v>883</v>
      </c>
      <c r="D114" s="342">
        <v>66046</v>
      </c>
      <c r="E114" s="343">
        <v>39982</v>
      </c>
      <c r="F114" s="343">
        <v>39989</v>
      </c>
      <c r="G114" s="343">
        <v>41989</v>
      </c>
      <c r="H114" s="344"/>
      <c r="I114" s="344"/>
    </row>
    <row r="115" spans="1:9" ht="15" customHeight="1">
      <c r="A115" s="58"/>
      <c r="B115" s="21"/>
      <c r="C115" s="59" t="s">
        <v>884</v>
      </c>
      <c r="D115" s="342">
        <v>31667</v>
      </c>
      <c r="E115" s="343">
        <v>30641</v>
      </c>
      <c r="F115" s="343">
        <v>31677</v>
      </c>
      <c r="G115" s="343">
        <v>33459</v>
      </c>
      <c r="H115" s="344"/>
      <c r="I115" s="344"/>
    </row>
    <row r="116" spans="1:9" ht="15" customHeight="1">
      <c r="A116" s="58"/>
      <c r="B116" s="21"/>
      <c r="C116" s="59" t="s">
        <v>885</v>
      </c>
      <c r="D116" s="342">
        <v>38193</v>
      </c>
      <c r="E116" s="343">
        <v>37955</v>
      </c>
      <c r="F116" s="343">
        <v>38613</v>
      </c>
      <c r="G116" s="343">
        <v>41294</v>
      </c>
      <c r="H116" s="344"/>
      <c r="I116" s="344"/>
    </row>
    <row r="117" spans="1:9" ht="15" customHeight="1">
      <c r="A117" s="58"/>
      <c r="B117" s="21"/>
      <c r="C117" s="59" t="s">
        <v>886</v>
      </c>
      <c r="D117" s="342">
        <v>39031</v>
      </c>
      <c r="E117" s="343">
        <v>35822</v>
      </c>
      <c r="F117" s="343">
        <v>37925</v>
      </c>
      <c r="G117" s="343">
        <v>39785</v>
      </c>
      <c r="H117" s="344"/>
      <c r="I117" s="344"/>
    </row>
    <row r="118" spans="1:9" ht="15" customHeight="1">
      <c r="A118" s="58"/>
      <c r="B118" s="21"/>
      <c r="C118" s="59" t="s">
        <v>887</v>
      </c>
      <c r="D118" s="342">
        <v>43173</v>
      </c>
      <c r="E118" s="343">
        <v>39897</v>
      </c>
      <c r="F118" s="343">
        <v>41930</v>
      </c>
      <c r="G118" s="343">
        <v>45918</v>
      </c>
      <c r="H118" s="344"/>
      <c r="I118" s="344"/>
    </row>
    <row r="119" spans="1:9" ht="15" customHeight="1">
      <c r="A119" s="58"/>
      <c r="B119" s="21"/>
      <c r="C119" s="59" t="s">
        <v>888</v>
      </c>
      <c r="D119" s="342">
        <v>18563</v>
      </c>
      <c r="E119" s="343">
        <v>18913</v>
      </c>
      <c r="F119" s="343">
        <v>19537</v>
      </c>
      <c r="G119" s="343">
        <v>20360</v>
      </c>
      <c r="H119" s="344"/>
      <c r="I119" s="344"/>
    </row>
    <row r="120" spans="1:9" ht="15" customHeight="1">
      <c r="A120" s="58"/>
      <c r="B120" s="21"/>
      <c r="C120" s="59" t="s">
        <v>889</v>
      </c>
      <c r="D120" s="342">
        <v>43714</v>
      </c>
      <c r="E120" s="343">
        <v>41931</v>
      </c>
      <c r="F120" s="343">
        <v>43088</v>
      </c>
      <c r="G120" s="343">
        <v>46006</v>
      </c>
      <c r="H120" s="344"/>
      <c r="I120" s="344"/>
    </row>
    <row r="121" spans="1:9" ht="15" customHeight="1">
      <c r="A121" s="58"/>
      <c r="B121" s="21"/>
      <c r="C121" s="59" t="s">
        <v>890</v>
      </c>
      <c r="D121" s="342">
        <v>29446</v>
      </c>
      <c r="E121" s="343">
        <v>28682</v>
      </c>
      <c r="F121" s="343">
        <v>30031</v>
      </c>
      <c r="G121" s="343">
        <v>32312</v>
      </c>
      <c r="H121" s="344"/>
      <c r="I121" s="344"/>
    </row>
    <row r="122" spans="1:9" ht="15" customHeight="1">
      <c r="A122" s="58"/>
      <c r="B122" s="21"/>
      <c r="C122" s="59" t="s">
        <v>891</v>
      </c>
      <c r="D122" s="342">
        <v>33852</v>
      </c>
      <c r="E122" s="343">
        <v>35474</v>
      </c>
      <c r="F122" s="343">
        <v>36502</v>
      </c>
      <c r="G122" s="343">
        <v>38193</v>
      </c>
      <c r="H122" s="344"/>
      <c r="I122" s="344"/>
    </row>
    <row r="123" spans="1:9" s="13" customFormat="1" ht="7.5" customHeight="1" thickBot="1">
      <c r="A123" s="26"/>
      <c r="B123" s="35"/>
      <c r="C123" s="36"/>
      <c r="D123" s="37"/>
      <c r="E123" s="38"/>
      <c r="F123" s="38"/>
      <c r="G123" s="38"/>
      <c r="H123" s="30"/>
      <c r="I123" s="30"/>
    </row>
    <row r="124" spans="1:9" s="3" customFormat="1" ht="30" customHeight="1" thickBot="1" thickTop="1">
      <c r="A124" s="1" t="s">
        <v>1054</v>
      </c>
      <c r="B124" s="2"/>
      <c r="D124" s="443" t="s">
        <v>402</v>
      </c>
      <c r="E124" s="444"/>
      <c r="F124" s="444"/>
      <c r="G124" s="445"/>
      <c r="H124" s="452" t="s">
        <v>914</v>
      </c>
      <c r="I124" s="453"/>
    </row>
    <row r="125" spans="1:9" s="5" customFormat="1" ht="19.5" customHeight="1" thickTop="1">
      <c r="A125" s="373">
        <v>5.8</v>
      </c>
      <c r="B125" s="4" t="s">
        <v>892</v>
      </c>
      <c r="D125" s="6" t="s">
        <v>363</v>
      </c>
      <c r="E125" s="6">
        <v>1994</v>
      </c>
      <c r="F125" s="6">
        <v>1996</v>
      </c>
      <c r="G125" s="7">
        <v>1998</v>
      </c>
      <c r="H125" s="6">
        <v>2005</v>
      </c>
      <c r="I125" s="6">
        <v>2010</v>
      </c>
    </row>
    <row r="126" spans="1:9" s="13" customFormat="1" ht="7.5" customHeight="1">
      <c r="A126" s="8"/>
      <c r="B126" s="43"/>
      <c r="C126" s="44"/>
      <c r="D126" s="10"/>
      <c r="E126" s="11"/>
      <c r="F126" s="11"/>
      <c r="G126" s="11"/>
      <c r="H126" s="12"/>
      <c r="I126" s="12"/>
    </row>
    <row r="127" spans="1:9" s="20" customFormat="1" ht="30" customHeight="1">
      <c r="A127" s="49"/>
      <c r="B127" s="33" t="s">
        <v>893</v>
      </c>
      <c r="C127" s="16" t="s">
        <v>894</v>
      </c>
      <c r="D127" s="50"/>
      <c r="E127" s="68"/>
      <c r="F127" s="51"/>
      <c r="G127" s="51"/>
      <c r="H127" s="61"/>
      <c r="I127" s="61"/>
    </row>
    <row r="128" spans="1:9" ht="15" customHeight="1">
      <c r="A128" s="58"/>
      <c r="B128" s="21"/>
      <c r="C128" s="59" t="s">
        <v>895</v>
      </c>
      <c r="D128" s="339">
        <v>0.68</v>
      </c>
      <c r="E128" s="331" t="s">
        <v>1118</v>
      </c>
      <c r="F128" s="331" t="s">
        <v>1118</v>
      </c>
      <c r="G128" s="331" t="s">
        <v>1118</v>
      </c>
      <c r="H128" s="337"/>
      <c r="I128" s="337"/>
    </row>
    <row r="129" spans="1:9" ht="30" customHeight="1">
      <c r="A129" s="58"/>
      <c r="B129" s="21"/>
      <c r="C129" s="59" t="s">
        <v>896</v>
      </c>
      <c r="D129" s="339">
        <v>0.11</v>
      </c>
      <c r="E129" s="331" t="s">
        <v>1118</v>
      </c>
      <c r="F129" s="331" t="s">
        <v>1118</v>
      </c>
      <c r="G129" s="331" t="s">
        <v>1118</v>
      </c>
      <c r="H129" s="337"/>
      <c r="I129" s="337"/>
    </row>
    <row r="130" spans="1:9" ht="15" customHeight="1">
      <c r="A130" s="58"/>
      <c r="B130" s="21"/>
      <c r="C130" s="59" t="s">
        <v>897</v>
      </c>
      <c r="D130" s="339">
        <v>0.21</v>
      </c>
      <c r="E130" s="331" t="s">
        <v>1118</v>
      </c>
      <c r="F130" s="331" t="s">
        <v>1118</v>
      </c>
      <c r="G130" s="331" t="s">
        <v>1118</v>
      </c>
      <c r="H130" s="337"/>
      <c r="I130" s="337"/>
    </row>
    <row r="131" spans="1:9" s="13" customFormat="1" ht="7.5" customHeight="1" thickBot="1">
      <c r="A131" s="26"/>
      <c r="B131" s="35"/>
      <c r="C131" s="36"/>
      <c r="D131" s="37"/>
      <c r="E131" s="38"/>
      <c r="F131" s="38"/>
      <c r="G131" s="38"/>
      <c r="H131" s="30"/>
      <c r="I131" s="30"/>
    </row>
    <row r="132" spans="1:2" s="3" customFormat="1" ht="30" customHeight="1" thickTop="1">
      <c r="A132" s="1" t="s">
        <v>353</v>
      </c>
      <c r="B132" s="2"/>
    </row>
    <row r="133" spans="1:9" s="5" customFormat="1" ht="19.5" customHeight="1">
      <c r="A133" s="373">
        <v>5.9</v>
      </c>
      <c r="B133" s="4" t="s">
        <v>898</v>
      </c>
      <c r="D133" s="6">
        <v>1997</v>
      </c>
      <c r="E133" s="6">
        <v>1998</v>
      </c>
      <c r="F133" s="6">
        <v>1999</v>
      </c>
      <c r="G133" s="7">
        <v>2000</v>
      </c>
      <c r="H133" s="6">
        <v>2005</v>
      </c>
      <c r="I133" s="6">
        <v>2010</v>
      </c>
    </row>
    <row r="134" spans="1:9" s="13" customFormat="1" ht="7.5" customHeight="1">
      <c r="A134" s="8"/>
      <c r="B134" s="43"/>
      <c r="C134" s="44"/>
      <c r="D134" s="11"/>
      <c r="E134" s="11"/>
      <c r="F134" s="11"/>
      <c r="G134" s="11"/>
      <c r="H134" s="12"/>
      <c r="I134" s="12"/>
    </row>
    <row r="135" spans="1:9" s="20" customFormat="1" ht="30" customHeight="1">
      <c r="A135" s="49"/>
      <c r="B135" s="33" t="s">
        <v>899</v>
      </c>
      <c r="C135" s="16" t="s">
        <v>241</v>
      </c>
      <c r="D135" s="68"/>
      <c r="E135" s="68"/>
      <c r="F135" s="51"/>
      <c r="G135" s="51"/>
      <c r="H135" s="61"/>
      <c r="I135" s="61"/>
    </row>
    <row r="136" spans="1:9" ht="15" customHeight="1">
      <c r="A136" s="58"/>
      <c r="B136" s="21"/>
      <c r="C136" s="59" t="s">
        <v>376</v>
      </c>
      <c r="D136" s="71">
        <v>0.0414</v>
      </c>
      <c r="E136" s="71">
        <v>0.0835</v>
      </c>
      <c r="F136" s="71">
        <v>0.0667</v>
      </c>
      <c r="G136" s="71">
        <v>0.0932</v>
      </c>
      <c r="H136" s="329"/>
      <c r="I136" s="330"/>
    </row>
    <row r="137" spans="1:9" ht="15" customHeight="1">
      <c r="A137" s="58"/>
      <c r="B137" s="21"/>
      <c r="C137" s="59" t="s">
        <v>377</v>
      </c>
      <c r="D137" s="71">
        <v>0.0581</v>
      </c>
      <c r="E137" s="71">
        <v>0.0799</v>
      </c>
      <c r="F137" s="71">
        <v>0.0634</v>
      </c>
      <c r="G137" s="71">
        <v>0.0795</v>
      </c>
      <c r="H137" s="329"/>
      <c r="I137" s="330"/>
    </row>
    <row r="138" spans="1:9" ht="15" customHeight="1">
      <c r="A138" s="58"/>
      <c r="B138" s="21"/>
      <c r="C138" s="59" t="s">
        <v>242</v>
      </c>
      <c r="D138" s="316">
        <v>0.0613</v>
      </c>
      <c r="E138" s="316">
        <v>0.0734</v>
      </c>
      <c r="F138" s="316">
        <v>0.0657</v>
      </c>
      <c r="G138" s="316">
        <v>0.0766</v>
      </c>
      <c r="H138" s="329"/>
      <c r="I138" s="330"/>
    </row>
    <row r="139" spans="1:9" s="13" customFormat="1" ht="7.5" customHeight="1" thickBot="1">
      <c r="A139" s="26"/>
      <c r="B139" s="35"/>
      <c r="C139" s="36"/>
      <c r="D139" s="38"/>
      <c r="E139" s="38"/>
      <c r="F139" s="38"/>
      <c r="G139" s="38"/>
      <c r="H139" s="30"/>
      <c r="I139" s="30"/>
    </row>
    <row r="140" spans="1:9" s="3" customFormat="1" ht="30" customHeight="1" thickBot="1" thickTop="1">
      <c r="A140" s="1" t="s">
        <v>243</v>
      </c>
      <c r="B140" s="2"/>
      <c r="D140" s="443" t="s">
        <v>402</v>
      </c>
      <c r="E140" s="444"/>
      <c r="F140" s="444"/>
      <c r="G140" s="445"/>
      <c r="H140" s="452" t="s">
        <v>914</v>
      </c>
      <c r="I140" s="453"/>
    </row>
    <row r="141" spans="1:9" s="5" customFormat="1" ht="19.5" customHeight="1" thickTop="1">
      <c r="A141" s="345">
        <v>5.1</v>
      </c>
      <c r="B141" s="4" t="s">
        <v>1050</v>
      </c>
      <c r="D141" s="6" t="s">
        <v>611</v>
      </c>
      <c r="E141" s="6">
        <v>1998</v>
      </c>
      <c r="F141" s="6">
        <v>1999</v>
      </c>
      <c r="G141" s="7">
        <v>2000</v>
      </c>
      <c r="H141" s="6">
        <v>2005</v>
      </c>
      <c r="I141" s="6">
        <v>2010</v>
      </c>
    </row>
    <row r="142" spans="1:9" s="13" customFormat="1" ht="7.5" customHeight="1">
      <c r="A142" s="8"/>
      <c r="B142" s="43"/>
      <c r="C142" s="44"/>
      <c r="D142" s="10"/>
      <c r="E142" s="11"/>
      <c r="F142" s="11"/>
      <c r="G142" s="11"/>
      <c r="H142" s="12"/>
      <c r="I142" s="12"/>
    </row>
    <row r="143" spans="1:9" s="20" customFormat="1" ht="30" customHeight="1">
      <c r="A143" s="49"/>
      <c r="B143" s="33" t="s">
        <v>244</v>
      </c>
      <c r="C143" s="16" t="s">
        <v>245</v>
      </c>
      <c r="D143" s="50"/>
      <c r="E143" s="68"/>
      <c r="F143" s="51"/>
      <c r="G143" s="51"/>
      <c r="H143" s="61"/>
      <c r="I143" s="61"/>
    </row>
    <row r="144" spans="1:9" ht="15" customHeight="1">
      <c r="A144" s="58"/>
      <c r="B144" s="21"/>
      <c r="C144" s="59" t="s">
        <v>882</v>
      </c>
      <c r="D144" s="346">
        <v>155968</v>
      </c>
      <c r="E144" s="347">
        <v>6081</v>
      </c>
      <c r="F144" s="347">
        <v>6026</v>
      </c>
      <c r="G144" s="347">
        <v>6168</v>
      </c>
      <c r="H144" s="348"/>
      <c r="I144" s="348"/>
    </row>
    <row r="145" spans="1:9" ht="15" customHeight="1">
      <c r="A145" s="58"/>
      <c r="B145" s="21"/>
      <c r="C145" s="59" t="s">
        <v>883</v>
      </c>
      <c r="D145" s="346">
        <v>6396</v>
      </c>
      <c r="E145" s="347">
        <v>138</v>
      </c>
      <c r="F145" s="347">
        <v>145</v>
      </c>
      <c r="G145" s="347">
        <v>167</v>
      </c>
      <c r="H145" s="349"/>
      <c r="I145" s="349"/>
    </row>
    <row r="146" spans="1:9" ht="15" customHeight="1">
      <c r="A146" s="58"/>
      <c r="B146" s="21"/>
      <c r="C146" s="59" t="s">
        <v>884</v>
      </c>
      <c r="D146" s="346">
        <v>390924</v>
      </c>
      <c r="E146" s="347">
        <v>34697</v>
      </c>
      <c r="F146" s="347">
        <v>36167</v>
      </c>
      <c r="G146" s="347">
        <v>39656</v>
      </c>
      <c r="H146" s="349"/>
      <c r="I146" s="349"/>
    </row>
    <row r="147" spans="1:9" ht="15" customHeight="1">
      <c r="A147" s="58"/>
      <c r="B147" s="21"/>
      <c r="C147" s="59" t="s">
        <v>885</v>
      </c>
      <c r="D147" s="346">
        <v>485983</v>
      </c>
      <c r="E147" s="347">
        <v>39737</v>
      </c>
      <c r="F147" s="347">
        <v>38132</v>
      </c>
      <c r="G147" s="347">
        <v>38761</v>
      </c>
      <c r="H147" s="349"/>
      <c r="I147" s="349"/>
    </row>
    <row r="148" spans="1:9" ht="15" customHeight="1">
      <c r="A148" s="58"/>
      <c r="B148" s="21"/>
      <c r="C148" s="59" t="s">
        <v>886</v>
      </c>
      <c r="D148" s="346">
        <v>350965</v>
      </c>
      <c r="E148" s="347">
        <v>29934</v>
      </c>
      <c r="F148" s="347">
        <v>30619</v>
      </c>
      <c r="G148" s="347">
        <v>30446</v>
      </c>
      <c r="H148" s="349"/>
      <c r="I148" s="349"/>
    </row>
    <row r="149" spans="1:9" ht="15" customHeight="1">
      <c r="A149" s="58"/>
      <c r="B149" s="21"/>
      <c r="C149" s="59" t="s">
        <v>887</v>
      </c>
      <c r="D149" s="346">
        <v>379731</v>
      </c>
      <c r="E149" s="347">
        <v>38594</v>
      </c>
      <c r="F149" s="347">
        <v>40110</v>
      </c>
      <c r="G149" s="347">
        <v>42281</v>
      </c>
      <c r="H149" s="349"/>
      <c r="I149" s="349"/>
    </row>
    <row r="150" spans="1:9" ht="15" customHeight="1">
      <c r="A150" s="58"/>
      <c r="B150" s="21"/>
      <c r="C150" s="59" t="s">
        <v>888</v>
      </c>
      <c r="D150" s="346">
        <v>1378274</v>
      </c>
      <c r="E150" s="347">
        <v>138298</v>
      </c>
      <c r="F150" s="347">
        <v>136746</v>
      </c>
      <c r="G150" s="347">
        <v>141472</v>
      </c>
      <c r="H150" s="349"/>
      <c r="I150" s="349"/>
    </row>
    <row r="151" spans="1:9" ht="15" customHeight="1">
      <c r="A151" s="58"/>
      <c r="B151" s="21"/>
      <c r="C151" s="59" t="s">
        <v>889</v>
      </c>
      <c r="D151" s="346">
        <v>435785</v>
      </c>
      <c r="E151" s="347">
        <v>46313</v>
      </c>
      <c r="F151" s="347">
        <v>47339</v>
      </c>
      <c r="G151" s="347">
        <v>48511</v>
      </c>
      <c r="H151" s="349"/>
      <c r="I151" s="349"/>
    </row>
    <row r="152" spans="1:9" ht="15" customHeight="1">
      <c r="A152" s="58"/>
      <c r="B152" s="21"/>
      <c r="C152" s="59" t="s">
        <v>890</v>
      </c>
      <c r="D152" s="346">
        <v>2477192</v>
      </c>
      <c r="E152" s="347">
        <v>197964</v>
      </c>
      <c r="F152" s="347">
        <v>204718</v>
      </c>
      <c r="G152" s="347">
        <v>208634</v>
      </c>
      <c r="H152" s="349"/>
      <c r="I152" s="349"/>
    </row>
    <row r="153" spans="1:9" ht="15" customHeight="1">
      <c r="A153" s="58"/>
      <c r="B153" s="21"/>
      <c r="C153" s="59" t="s">
        <v>891</v>
      </c>
      <c r="D153" s="346">
        <v>976825</v>
      </c>
      <c r="E153" s="347">
        <v>79737</v>
      </c>
      <c r="F153" s="347">
        <v>81513</v>
      </c>
      <c r="G153" s="347">
        <v>85412</v>
      </c>
      <c r="H153" s="349"/>
      <c r="I153" s="349"/>
    </row>
    <row r="154" spans="1:9" ht="15" customHeight="1">
      <c r="A154" s="58"/>
      <c r="B154" s="21"/>
      <c r="C154" s="59" t="s">
        <v>246</v>
      </c>
      <c r="D154" s="346">
        <v>124987</v>
      </c>
      <c r="E154" s="347">
        <v>7040</v>
      </c>
      <c r="F154" s="347">
        <v>7302</v>
      </c>
      <c r="G154" s="347">
        <v>7772</v>
      </c>
      <c r="H154" s="349"/>
      <c r="I154" s="349"/>
    </row>
    <row r="155" spans="1:9" ht="15" customHeight="1">
      <c r="A155" s="58"/>
      <c r="B155" s="21"/>
      <c r="C155" s="59" t="s">
        <v>247</v>
      </c>
      <c r="D155" s="346">
        <v>213580</v>
      </c>
      <c r="E155" s="347">
        <v>7878</v>
      </c>
      <c r="F155" s="347">
        <v>7220</v>
      </c>
      <c r="G155" s="347">
        <v>7571</v>
      </c>
      <c r="H155" s="349"/>
      <c r="I155" s="349"/>
    </row>
    <row r="156" spans="1:9" ht="15" customHeight="1">
      <c r="A156" s="58"/>
      <c r="B156" s="21"/>
      <c r="C156" s="59" t="s">
        <v>248</v>
      </c>
      <c r="D156" s="346">
        <v>638258</v>
      </c>
      <c r="E156" s="347">
        <v>64819</v>
      </c>
      <c r="F156" s="347">
        <v>66991</v>
      </c>
      <c r="G156" s="347">
        <v>70069</v>
      </c>
      <c r="H156" s="349"/>
      <c r="I156" s="349"/>
    </row>
    <row r="157" spans="1:9" ht="15" customHeight="1">
      <c r="A157" s="58"/>
      <c r="B157" s="21"/>
      <c r="C157" s="59" t="s">
        <v>249</v>
      </c>
      <c r="D157" s="346">
        <v>7059958</v>
      </c>
      <c r="E157" s="347">
        <v>615080</v>
      </c>
      <c r="F157" s="347">
        <v>624729</v>
      </c>
      <c r="G157" s="347">
        <v>644347</v>
      </c>
      <c r="H157" s="349"/>
      <c r="I157" s="349"/>
    </row>
    <row r="158" spans="1:9" s="13" customFormat="1" ht="7.5" customHeight="1" thickBot="1">
      <c r="A158" s="26"/>
      <c r="B158" s="35"/>
      <c r="C158" s="36"/>
      <c r="D158" s="37"/>
      <c r="E158" s="38"/>
      <c r="F158" s="38"/>
      <c r="G158" s="38"/>
      <c r="H158" s="30"/>
      <c r="I158" s="30"/>
    </row>
    <row r="159" spans="1:9" s="13" customFormat="1" ht="7.5" customHeight="1" thickTop="1">
      <c r="A159" s="8"/>
      <c r="B159" s="43"/>
      <c r="C159" s="44"/>
      <c r="D159" s="10"/>
      <c r="E159" s="11"/>
      <c r="F159" s="11"/>
      <c r="G159" s="11"/>
      <c r="H159" s="12"/>
      <c r="I159" s="12"/>
    </row>
    <row r="160" spans="1:9" s="20" customFormat="1" ht="15" customHeight="1">
      <c r="A160" s="49"/>
      <c r="B160" s="33" t="s">
        <v>250</v>
      </c>
      <c r="C160" s="16" t="s">
        <v>251</v>
      </c>
      <c r="D160" s="50"/>
      <c r="E160" s="68"/>
      <c r="F160" s="51"/>
      <c r="G160" s="51"/>
      <c r="H160" s="61"/>
      <c r="I160" s="61"/>
    </row>
    <row r="161" spans="1:9" ht="15" customHeight="1">
      <c r="A161" s="58"/>
      <c r="B161" s="21"/>
      <c r="C161" s="59" t="s">
        <v>252</v>
      </c>
      <c r="D161" s="125">
        <f>D156/D157</f>
        <v>0.09040535368624006</v>
      </c>
      <c r="E161" s="71">
        <f>E156/E157</f>
        <v>0.10538303960460428</v>
      </c>
      <c r="F161" s="71">
        <f>F156/F157</f>
        <v>0.10723209583675482</v>
      </c>
      <c r="G161" s="71">
        <f>G156/G157</f>
        <v>0.10874420149391555</v>
      </c>
      <c r="H161" s="81"/>
      <c r="I161" s="81"/>
    </row>
    <row r="162" spans="1:9" ht="15" customHeight="1">
      <c r="A162" s="58"/>
      <c r="B162" s="21"/>
      <c r="C162" s="59" t="s">
        <v>253</v>
      </c>
      <c r="D162" s="125">
        <f>D153/D157</f>
        <v>0.1383613046989798</v>
      </c>
      <c r="E162" s="71">
        <f>E153/E157</f>
        <v>0.12963679521363075</v>
      </c>
      <c r="F162" s="71">
        <f>F153/F157</f>
        <v>0.13047737498979559</v>
      </c>
      <c r="G162" s="71">
        <f>G153/G157</f>
        <v>0.13255590543604612</v>
      </c>
      <c r="H162" s="81"/>
      <c r="I162" s="81"/>
    </row>
    <row r="163" spans="1:9" s="13" customFormat="1" ht="7.5" customHeight="1" thickBot="1">
      <c r="A163" s="26"/>
      <c r="B163" s="35"/>
      <c r="C163" s="36"/>
      <c r="D163" s="37"/>
      <c r="E163" s="38"/>
      <c r="F163" s="38"/>
      <c r="G163" s="38"/>
      <c r="H163" s="30"/>
      <c r="I163" s="30"/>
    </row>
    <row r="164" spans="1:9" s="3" customFormat="1" ht="30" customHeight="1" thickBot="1" thickTop="1">
      <c r="A164" s="1" t="s">
        <v>1057</v>
      </c>
      <c r="B164" s="2"/>
      <c r="D164" s="443" t="s">
        <v>402</v>
      </c>
      <c r="E164" s="444"/>
      <c r="F164" s="444"/>
      <c r="G164" s="445"/>
      <c r="H164" s="452" t="s">
        <v>914</v>
      </c>
      <c r="I164" s="453"/>
    </row>
    <row r="165" spans="1:9" s="5" customFormat="1" ht="19.5" customHeight="1" thickTop="1">
      <c r="A165" s="345">
        <v>5.1</v>
      </c>
      <c r="B165" s="4" t="s">
        <v>1056</v>
      </c>
      <c r="D165" s="6" t="s">
        <v>611</v>
      </c>
      <c r="E165" s="6">
        <v>1998</v>
      </c>
      <c r="F165" s="6">
        <v>1999</v>
      </c>
      <c r="G165" s="7">
        <v>2000</v>
      </c>
      <c r="H165" s="6">
        <v>2005</v>
      </c>
      <c r="I165" s="6">
        <v>2010</v>
      </c>
    </row>
    <row r="166" spans="1:9" s="13" customFormat="1" ht="7.5" customHeight="1">
      <c r="A166" s="8"/>
      <c r="B166" s="43"/>
      <c r="C166" s="44"/>
      <c r="D166" s="10"/>
      <c r="E166" s="11"/>
      <c r="F166" s="11"/>
      <c r="G166" s="11"/>
      <c r="H166" s="12"/>
      <c r="I166" s="12"/>
    </row>
    <row r="167" spans="1:9" s="20" customFormat="1" ht="42" customHeight="1">
      <c r="A167" s="49"/>
      <c r="B167" s="33" t="s">
        <v>254</v>
      </c>
      <c r="C167" s="16" t="s">
        <v>287</v>
      </c>
      <c r="D167" s="84"/>
      <c r="E167" s="80"/>
      <c r="F167" s="80"/>
      <c r="G167" s="71"/>
      <c r="H167" s="82"/>
      <c r="I167" s="82"/>
    </row>
    <row r="168" spans="1:9" ht="15" customHeight="1">
      <c r="A168" s="58"/>
      <c r="B168" s="21"/>
      <c r="C168" s="59" t="s">
        <v>882</v>
      </c>
      <c r="D168" s="125">
        <f>D144/155188-1</f>
        <v>0.005026161816635399</v>
      </c>
      <c r="E168" s="316">
        <f>E144/5685-1</f>
        <v>0.06965699208443277</v>
      </c>
      <c r="F168" s="316">
        <f>F144/E144-1</f>
        <v>-0.009044565038644925</v>
      </c>
      <c r="G168" s="316">
        <f>G144/F144-1</f>
        <v>0.02356455360106202</v>
      </c>
      <c r="H168" s="329"/>
      <c r="I168" s="329"/>
    </row>
    <row r="169" spans="1:9" ht="15" customHeight="1">
      <c r="A169" s="58"/>
      <c r="B169" s="21"/>
      <c r="C169" s="59" t="s">
        <v>883</v>
      </c>
      <c r="D169" s="125">
        <f>D145/6215-1</f>
        <v>0.02912308930008045</v>
      </c>
      <c r="E169" s="316">
        <f>E145/131-1</f>
        <v>0.05343511450381677</v>
      </c>
      <c r="F169" s="316">
        <f aca="true" t="shared" si="0" ref="F169:G177">F145/E145-1</f>
        <v>0.050724637681159424</v>
      </c>
      <c r="G169" s="316">
        <f t="shared" si="0"/>
        <v>0.15172413793103456</v>
      </c>
      <c r="H169" s="350"/>
      <c r="I169" s="350"/>
    </row>
    <row r="170" spans="1:9" ht="15" customHeight="1">
      <c r="A170" s="58"/>
      <c r="B170" s="21"/>
      <c r="C170" s="59" t="s">
        <v>884</v>
      </c>
      <c r="D170" s="125">
        <f>D146/366724-1</f>
        <v>0.06598968161342045</v>
      </c>
      <c r="E170" s="316">
        <f>E146/33467-1</f>
        <v>0.03675262198583673</v>
      </c>
      <c r="F170" s="316">
        <f t="shared" si="0"/>
        <v>0.0423667752255239</v>
      </c>
      <c r="G170" s="316">
        <f t="shared" si="0"/>
        <v>0.09646915696629521</v>
      </c>
      <c r="H170" s="329"/>
      <c r="I170" s="329"/>
    </row>
    <row r="171" spans="1:9" ht="15" customHeight="1">
      <c r="A171" s="58"/>
      <c r="B171" s="21"/>
      <c r="C171" s="59" t="s">
        <v>885</v>
      </c>
      <c r="D171" s="125">
        <f>D147/487962-1</f>
        <v>-0.004055643677171594</v>
      </c>
      <c r="E171" s="316">
        <f>E147/40997-1</f>
        <v>-0.030733956143132457</v>
      </c>
      <c r="F171" s="316">
        <f t="shared" si="0"/>
        <v>-0.04039056798449803</v>
      </c>
      <c r="G171" s="316">
        <f t="shared" si="0"/>
        <v>0.016495332004615504</v>
      </c>
      <c r="H171" s="329"/>
      <c r="I171" s="329"/>
    </row>
    <row r="172" spans="1:9" ht="15" customHeight="1">
      <c r="A172" s="58"/>
      <c r="B172" s="21"/>
      <c r="C172" s="59" t="s">
        <v>886</v>
      </c>
      <c r="D172" s="125">
        <f>D148/340643-1</f>
        <v>0.030301518011525364</v>
      </c>
      <c r="E172" s="316">
        <f>E148/29988-1</f>
        <v>-0.0018007202881152873</v>
      </c>
      <c r="F172" s="316">
        <f t="shared" si="0"/>
        <v>0.02288367742366537</v>
      </c>
      <c r="G172" s="316">
        <f t="shared" si="0"/>
        <v>-0.005650086547568489</v>
      </c>
      <c r="H172" s="329"/>
      <c r="I172" s="329"/>
    </row>
    <row r="173" spans="1:9" ht="15" customHeight="1">
      <c r="A173" s="58"/>
      <c r="B173" s="21"/>
      <c r="C173" s="59" t="s">
        <v>887</v>
      </c>
      <c r="D173" s="125">
        <f>D149/364669-1</f>
        <v>0.04130320921164121</v>
      </c>
      <c r="E173" s="316">
        <f>E149/37176-1</f>
        <v>0.038142887884656806</v>
      </c>
      <c r="F173" s="316">
        <f t="shared" si="0"/>
        <v>0.039280717209928984</v>
      </c>
      <c r="G173" s="316">
        <f t="shared" si="0"/>
        <v>0.05412615307903268</v>
      </c>
      <c r="H173" s="329"/>
      <c r="I173" s="329"/>
    </row>
    <row r="174" spans="1:9" ht="15" customHeight="1">
      <c r="A174" s="58"/>
      <c r="B174" s="21"/>
      <c r="C174" s="59" t="s">
        <v>888</v>
      </c>
      <c r="D174" s="125">
        <f>D150/1347890-1</f>
        <v>0.02254189881963664</v>
      </c>
      <c r="E174" s="316">
        <f>E150/135361-1</f>
        <v>0.0216975347404349</v>
      </c>
      <c r="F174" s="316">
        <f t="shared" si="0"/>
        <v>-0.011222143487252145</v>
      </c>
      <c r="G174" s="316">
        <f t="shared" si="0"/>
        <v>0.034560425899112124</v>
      </c>
      <c r="H174" s="329"/>
      <c r="I174" s="329"/>
    </row>
    <row r="175" spans="1:9" ht="15" customHeight="1">
      <c r="A175" s="58"/>
      <c r="B175" s="21"/>
      <c r="C175" s="59" t="s">
        <v>889</v>
      </c>
      <c r="D175" s="125">
        <f>D151/439249-1</f>
        <v>-0.007886187561041647</v>
      </c>
      <c r="E175" s="316">
        <f>E151/43084-1</f>
        <v>0.07494661591310003</v>
      </c>
      <c r="F175" s="316">
        <f t="shared" si="0"/>
        <v>0.022153606978602136</v>
      </c>
      <c r="G175" s="316">
        <f t="shared" si="0"/>
        <v>0.024757599442320366</v>
      </c>
      <c r="H175" s="329"/>
      <c r="I175" s="329"/>
    </row>
    <row r="176" spans="1:9" ht="15" customHeight="1">
      <c r="A176" s="58"/>
      <c r="B176" s="21"/>
      <c r="C176" s="59" t="s">
        <v>890</v>
      </c>
      <c r="D176" s="125">
        <f>D152/2330537-1</f>
        <v>0.0629275570394292</v>
      </c>
      <c r="E176" s="316">
        <f>E152/193391-1</f>
        <v>0.023646395126970754</v>
      </c>
      <c r="F176" s="316">
        <f t="shared" si="0"/>
        <v>0.034117314259158205</v>
      </c>
      <c r="G176" s="316">
        <f t="shared" si="0"/>
        <v>0.019128752723258424</v>
      </c>
      <c r="H176" s="329"/>
      <c r="I176" s="329"/>
    </row>
    <row r="177" spans="1:9" ht="15" customHeight="1">
      <c r="A177" s="58"/>
      <c r="B177" s="21"/>
      <c r="C177" s="59" t="s">
        <v>891</v>
      </c>
      <c r="D177" s="125">
        <f>D153/951122-1</f>
        <v>0.027023872857530273</v>
      </c>
      <c r="E177" s="316">
        <f>(E153/(6998+7958+63506))-1</f>
        <v>0.016249904412326988</v>
      </c>
      <c r="F177" s="316">
        <f t="shared" si="0"/>
        <v>0.022273223221340066</v>
      </c>
      <c r="G177" s="316">
        <f t="shared" si="0"/>
        <v>0.047832861016034345</v>
      </c>
      <c r="H177" s="329"/>
      <c r="I177" s="329"/>
    </row>
    <row r="178" spans="1:9" ht="15" customHeight="1">
      <c r="A178" s="58"/>
      <c r="B178" s="21"/>
      <c r="C178" s="59" t="s">
        <v>249</v>
      </c>
      <c r="D178" s="125">
        <f>D157/6815670-1</f>
        <v>0.03584211090032241</v>
      </c>
      <c r="E178" s="71">
        <f>E157/601333-1</f>
        <v>0.022860877417337777</v>
      </c>
      <c r="F178" s="71">
        <f>F157/E157-1</f>
        <v>0.01568739025817778</v>
      </c>
      <c r="G178" s="71">
        <f>G157/F157-1</f>
        <v>0.031402416087615626</v>
      </c>
      <c r="H178" s="349"/>
      <c r="I178" s="349"/>
    </row>
    <row r="179" spans="1:9" s="13" customFormat="1" ht="7.5" customHeight="1" thickBot="1">
      <c r="A179" s="26"/>
      <c r="B179" s="35"/>
      <c r="C179" s="36"/>
      <c r="D179" s="37"/>
      <c r="E179" s="38"/>
      <c r="F179" s="38"/>
      <c r="G179" s="38"/>
      <c r="H179" s="30"/>
      <c r="I179" s="30"/>
    </row>
    <row r="180" ht="15" customHeight="1" thickTop="1"/>
    <row r="181" spans="1:9" s="5" customFormat="1" ht="19.5" customHeight="1">
      <c r="A181" s="387">
        <v>5.11</v>
      </c>
      <c r="B181" s="4" t="s">
        <v>507</v>
      </c>
      <c r="D181" s="6" t="s">
        <v>416</v>
      </c>
      <c r="E181" s="6">
        <v>1999</v>
      </c>
      <c r="F181" s="6">
        <v>2000</v>
      </c>
      <c r="G181" s="7">
        <v>2001</v>
      </c>
      <c r="H181" s="6">
        <v>2005</v>
      </c>
      <c r="I181" s="6">
        <v>2010</v>
      </c>
    </row>
    <row r="182" spans="1:9" s="13" customFormat="1" ht="7.5" customHeight="1">
      <c r="A182" s="8"/>
      <c r="B182" s="43"/>
      <c r="C182" s="44"/>
      <c r="D182" s="10"/>
      <c r="E182" s="11"/>
      <c r="F182" s="11"/>
      <c r="G182" s="11"/>
      <c r="H182" s="12"/>
      <c r="I182" s="12"/>
    </row>
    <row r="183" spans="1:9" ht="15" customHeight="1">
      <c r="A183" s="58"/>
      <c r="B183" s="33" t="s">
        <v>508</v>
      </c>
      <c r="C183" s="16" t="s">
        <v>509</v>
      </c>
      <c r="D183" s="87"/>
      <c r="E183" s="313"/>
      <c r="F183" s="80"/>
      <c r="G183" s="80"/>
      <c r="H183" s="81"/>
      <c r="I183" s="81"/>
    </row>
    <row r="184" spans="1:9" ht="15" customHeight="1">
      <c r="A184" s="58"/>
      <c r="B184" s="21"/>
      <c r="C184" s="59" t="s">
        <v>1051</v>
      </c>
      <c r="D184" s="304">
        <v>58.9</v>
      </c>
      <c r="E184" s="121">
        <v>6.735</v>
      </c>
      <c r="F184" s="132">
        <v>7.574</v>
      </c>
      <c r="G184" s="132">
        <v>7.784</v>
      </c>
      <c r="H184" s="329"/>
      <c r="I184" s="330"/>
    </row>
    <row r="185" spans="1:9" ht="30" customHeight="1">
      <c r="A185" s="58"/>
      <c r="B185" s="21"/>
      <c r="C185" s="59" t="s">
        <v>215</v>
      </c>
      <c r="D185" s="356">
        <v>46.5</v>
      </c>
      <c r="E185" s="408">
        <v>3.85</v>
      </c>
      <c r="F185" s="351">
        <v>4.2</v>
      </c>
      <c r="G185" s="351">
        <v>4.8</v>
      </c>
      <c r="H185" s="329"/>
      <c r="I185" s="330"/>
    </row>
    <row r="186" spans="1:9" s="13" customFormat="1" ht="7.5" customHeight="1" thickBot="1">
      <c r="A186" s="26"/>
      <c r="B186" s="35"/>
      <c r="C186" s="36"/>
      <c r="D186" s="37"/>
      <c r="E186" s="38"/>
      <c r="F186" s="38"/>
      <c r="G186" s="38"/>
      <c r="H186" s="30"/>
      <c r="I186" s="30"/>
    </row>
    <row r="187" spans="1:9" s="13" customFormat="1" ht="7.5" customHeight="1" thickTop="1">
      <c r="A187" s="8"/>
      <c r="B187" s="43"/>
      <c r="C187" s="44"/>
      <c r="D187" s="10"/>
      <c r="E187" s="11"/>
      <c r="F187" s="11"/>
      <c r="G187" s="11"/>
      <c r="H187" s="12"/>
      <c r="I187" s="12"/>
    </row>
    <row r="188" spans="1:9" ht="30" customHeight="1">
      <c r="A188" s="58"/>
      <c r="B188" s="33" t="s">
        <v>431</v>
      </c>
      <c r="C188" s="16" t="s">
        <v>432</v>
      </c>
      <c r="D188" s="358">
        <v>300.129</v>
      </c>
      <c r="E188" s="408">
        <v>25.5</v>
      </c>
      <c r="F188" s="351">
        <v>27.561</v>
      </c>
      <c r="G188" s="351">
        <v>25.159</v>
      </c>
      <c r="H188" s="81"/>
      <c r="I188" s="81"/>
    </row>
    <row r="189" spans="1:9" s="13" customFormat="1" ht="7.5" customHeight="1" thickBot="1">
      <c r="A189" s="26"/>
      <c r="B189" s="35"/>
      <c r="C189" s="36"/>
      <c r="D189" s="37"/>
      <c r="E189" s="38"/>
      <c r="F189" s="38"/>
      <c r="G189" s="38"/>
      <c r="H189" s="30"/>
      <c r="I189" s="30"/>
    </row>
    <row r="190" spans="1:9" s="3" customFormat="1" ht="30" customHeight="1" thickBot="1" thickTop="1">
      <c r="A190" s="1" t="s">
        <v>1058</v>
      </c>
      <c r="B190" s="2"/>
      <c r="D190" s="443" t="s">
        <v>402</v>
      </c>
      <c r="E190" s="444"/>
      <c r="F190" s="444"/>
      <c r="G190" s="445"/>
      <c r="H190" s="452" t="s">
        <v>914</v>
      </c>
      <c r="I190" s="453"/>
    </row>
    <row r="191" spans="1:9" s="5" customFormat="1" ht="19.5" customHeight="1" thickTop="1">
      <c r="A191" s="387">
        <v>5.12</v>
      </c>
      <c r="B191" s="4" t="s">
        <v>510</v>
      </c>
      <c r="D191" s="6" t="s">
        <v>430</v>
      </c>
      <c r="E191" s="6">
        <v>1999</v>
      </c>
      <c r="F191" s="6">
        <v>2000</v>
      </c>
      <c r="G191" s="7">
        <v>2001</v>
      </c>
      <c r="H191" s="6">
        <v>2005</v>
      </c>
      <c r="I191" s="6">
        <v>2010</v>
      </c>
    </row>
    <row r="192" spans="1:9" s="13" customFormat="1" ht="7.5" customHeight="1">
      <c r="A192" s="8"/>
      <c r="B192" s="43"/>
      <c r="C192" s="44"/>
      <c r="D192" s="10"/>
      <c r="E192" s="11"/>
      <c r="F192" s="11"/>
      <c r="G192" s="11"/>
      <c r="H192" s="12"/>
      <c r="I192" s="12"/>
    </row>
    <row r="193" spans="1:9" s="20" customFormat="1" ht="30" customHeight="1">
      <c r="A193" s="49"/>
      <c r="B193" s="33" t="s">
        <v>511</v>
      </c>
      <c r="C193" s="16" t="s">
        <v>512</v>
      </c>
      <c r="D193" s="50"/>
      <c r="E193" s="68"/>
      <c r="F193" s="51"/>
      <c r="G193" s="51"/>
      <c r="H193" s="61"/>
      <c r="I193" s="61"/>
    </row>
    <row r="194" spans="1:9" ht="15" customHeight="1">
      <c r="A194" s="58"/>
      <c r="B194" s="21"/>
      <c r="C194" s="59" t="s">
        <v>513</v>
      </c>
      <c r="D194" s="394">
        <v>3459.163</v>
      </c>
      <c r="E194" s="351">
        <v>9.763</v>
      </c>
      <c r="F194" s="351">
        <v>16.25</v>
      </c>
      <c r="G194" s="351">
        <v>18.232</v>
      </c>
      <c r="H194" s="344"/>
      <c r="I194" s="344"/>
    </row>
    <row r="195" spans="1:9" ht="15" customHeight="1">
      <c r="A195" s="58"/>
      <c r="B195" s="21"/>
      <c r="C195" s="59" t="s">
        <v>1177</v>
      </c>
      <c r="D195" s="394">
        <v>6615.391</v>
      </c>
      <c r="E195" s="351">
        <v>77.623</v>
      </c>
      <c r="F195" s="351">
        <v>78.145</v>
      </c>
      <c r="G195" s="351">
        <v>92.444</v>
      </c>
      <c r="H195" s="344"/>
      <c r="I195" s="344"/>
    </row>
    <row r="196" spans="1:9" s="13" customFormat="1" ht="7.5" customHeight="1" thickBot="1">
      <c r="A196" s="26"/>
      <c r="B196" s="35"/>
      <c r="C196" s="36"/>
      <c r="D196" s="37"/>
      <c r="E196" s="38"/>
      <c r="F196" s="38"/>
      <c r="G196" s="38"/>
      <c r="H196" s="30"/>
      <c r="I196" s="30"/>
    </row>
    <row r="197" ht="15" customHeight="1" thickTop="1"/>
    <row r="198" spans="1:9" s="5" customFormat="1" ht="19.5" customHeight="1">
      <c r="A198" s="387">
        <v>5.13</v>
      </c>
      <c r="B198" s="4" t="s">
        <v>1178</v>
      </c>
      <c r="D198" s="6" t="s">
        <v>51</v>
      </c>
      <c r="E198" s="6">
        <v>1991</v>
      </c>
      <c r="F198" s="6">
        <v>1994</v>
      </c>
      <c r="G198" s="7">
        <v>1996</v>
      </c>
      <c r="H198" s="6">
        <v>2005</v>
      </c>
      <c r="I198" s="6">
        <v>2010</v>
      </c>
    </row>
    <row r="199" spans="1:9" s="13" customFormat="1" ht="7.5" customHeight="1">
      <c r="A199" s="8"/>
      <c r="B199" s="43"/>
      <c r="C199" s="44"/>
      <c r="D199" s="48"/>
      <c r="E199" s="11"/>
      <c r="F199" s="11"/>
      <c r="G199" s="11"/>
      <c r="H199" s="12"/>
      <c r="I199" s="12"/>
    </row>
    <row r="200" spans="1:9" s="20" customFormat="1" ht="45" customHeight="1">
      <c r="A200" s="49"/>
      <c r="B200" s="33" t="s">
        <v>1179</v>
      </c>
      <c r="C200" s="16" t="s">
        <v>790</v>
      </c>
      <c r="D200" s="352" t="s">
        <v>1118</v>
      </c>
      <c r="E200" s="88">
        <v>21301</v>
      </c>
      <c r="F200" s="88">
        <v>20848</v>
      </c>
      <c r="G200" s="88">
        <v>24202</v>
      </c>
      <c r="H200" s="82"/>
      <c r="I200" s="82"/>
    </row>
    <row r="201" spans="1:9" s="13" customFormat="1" ht="7.5" customHeight="1" thickBot="1">
      <c r="A201" s="26"/>
      <c r="B201" s="35"/>
      <c r="C201" s="36"/>
      <c r="D201" s="37"/>
      <c r="E201" s="38"/>
      <c r="F201" s="38"/>
      <c r="G201" s="38"/>
      <c r="H201" s="30"/>
      <c r="I201" s="30"/>
    </row>
    <row r="202" ht="15" customHeight="1" thickTop="1"/>
    <row r="203" spans="1:9" s="5" customFormat="1" ht="19.5" customHeight="1">
      <c r="A203" s="387">
        <v>5.14</v>
      </c>
      <c r="B203" s="4" t="s">
        <v>1180</v>
      </c>
      <c r="D203" s="6" t="s">
        <v>363</v>
      </c>
      <c r="E203" s="6">
        <v>1984</v>
      </c>
      <c r="F203" s="6">
        <v>1992</v>
      </c>
      <c r="G203" s="7">
        <v>1997</v>
      </c>
      <c r="H203" s="6">
        <v>2005</v>
      </c>
      <c r="I203" s="6">
        <v>2010</v>
      </c>
    </row>
    <row r="204" spans="1:9" s="13" customFormat="1" ht="7.5" customHeight="1">
      <c r="A204" s="8"/>
      <c r="B204" s="43"/>
      <c r="C204" s="44"/>
      <c r="D204" s="48"/>
      <c r="E204" s="11"/>
      <c r="F204" s="11"/>
      <c r="G204" s="11"/>
      <c r="H204" s="12"/>
      <c r="I204" s="12"/>
    </row>
    <row r="205" spans="1:9" ht="15" customHeight="1">
      <c r="A205" s="58"/>
      <c r="B205" s="33" t="s">
        <v>1181</v>
      </c>
      <c r="C205" s="16" t="s">
        <v>1182</v>
      </c>
      <c r="D205" s="89">
        <v>3605</v>
      </c>
      <c r="E205" s="331" t="s">
        <v>1118</v>
      </c>
      <c r="F205" s="331" t="s">
        <v>1118</v>
      </c>
      <c r="G205" s="331" t="s">
        <v>1118</v>
      </c>
      <c r="H205" s="81"/>
      <c r="I205" s="81"/>
    </row>
    <row r="206" spans="1:9" s="13" customFormat="1" ht="7.5" customHeight="1" thickBot="1">
      <c r="A206" s="26"/>
      <c r="B206" s="35"/>
      <c r="C206" s="36"/>
      <c r="D206" s="37"/>
      <c r="E206" s="38"/>
      <c r="F206" s="38"/>
      <c r="G206" s="38"/>
      <c r="H206" s="30"/>
      <c r="I206" s="30"/>
    </row>
    <row r="207" spans="1:9" s="3" customFormat="1" ht="30" customHeight="1" thickBot="1" thickTop="1">
      <c r="A207" s="1" t="s">
        <v>1058</v>
      </c>
      <c r="B207" s="2"/>
      <c r="D207" s="443" t="s">
        <v>402</v>
      </c>
      <c r="E207" s="444"/>
      <c r="F207" s="444"/>
      <c r="G207" s="445"/>
      <c r="H207" s="452" t="s">
        <v>914</v>
      </c>
      <c r="I207" s="453"/>
    </row>
    <row r="208" spans="1:9" s="5" customFormat="1" ht="19.5" customHeight="1" thickTop="1">
      <c r="A208" s="387">
        <v>5.15</v>
      </c>
      <c r="B208" s="4" t="s">
        <v>1183</v>
      </c>
      <c r="D208" s="6" t="s">
        <v>591</v>
      </c>
      <c r="E208" s="6">
        <v>1987</v>
      </c>
      <c r="F208" s="6">
        <v>1992</v>
      </c>
      <c r="G208" s="7">
        <v>1997</v>
      </c>
      <c r="H208" s="6">
        <v>2005</v>
      </c>
      <c r="I208" s="6">
        <v>2010</v>
      </c>
    </row>
    <row r="209" spans="1:9" s="13" customFormat="1" ht="7.5" customHeight="1">
      <c r="A209" s="8"/>
      <c r="B209" s="43"/>
      <c r="C209" s="44"/>
      <c r="D209" s="48"/>
      <c r="E209" s="11"/>
      <c r="F209" s="11"/>
      <c r="G209" s="11"/>
      <c r="H209" s="12"/>
      <c r="I209" s="12"/>
    </row>
    <row r="210" spans="1:9" ht="15" customHeight="1">
      <c r="A210" s="58"/>
      <c r="B210" s="33" t="s">
        <v>1184</v>
      </c>
      <c r="C210" s="16" t="s">
        <v>1185</v>
      </c>
      <c r="D210" s="89"/>
      <c r="E210" s="353"/>
      <c r="F210" s="353"/>
      <c r="G210" s="353"/>
      <c r="H210" s="81"/>
      <c r="I210" s="81"/>
    </row>
    <row r="211" spans="1:9" ht="15" customHeight="1">
      <c r="A211" s="58"/>
      <c r="B211" s="21"/>
      <c r="C211" s="59" t="s">
        <v>1111</v>
      </c>
      <c r="D211" s="62">
        <v>286885</v>
      </c>
      <c r="E211" s="63">
        <v>8281</v>
      </c>
      <c r="F211" s="63">
        <v>18386</v>
      </c>
      <c r="G211" s="88">
        <v>37965</v>
      </c>
      <c r="H211" s="329"/>
      <c r="I211" s="330"/>
    </row>
    <row r="212" spans="1:9" ht="15" customHeight="1">
      <c r="A212" s="58"/>
      <c r="B212" s="21"/>
      <c r="C212" s="59" t="s">
        <v>1112</v>
      </c>
      <c r="D212" s="125">
        <f>D211/1301921</f>
        <v>0.2203551521175248</v>
      </c>
      <c r="E212" s="71">
        <f>E211/81592</f>
        <v>0.10149279341111873</v>
      </c>
      <c r="F212" s="71">
        <f>F211/112930</f>
        <v>0.16280881962277516</v>
      </c>
      <c r="G212" s="71">
        <f>G211/152040</f>
        <v>0.24970402525651145</v>
      </c>
      <c r="H212" s="329"/>
      <c r="I212" s="330"/>
    </row>
    <row r="213" spans="1:9" s="13" customFormat="1" ht="7.5" customHeight="1" thickBot="1">
      <c r="A213" s="26"/>
      <c r="B213" s="35"/>
      <c r="C213" s="36"/>
      <c r="D213" s="37"/>
      <c r="E213" s="38"/>
      <c r="F213" s="38"/>
      <c r="G213" s="38"/>
      <c r="H213" s="30"/>
      <c r="I213" s="30"/>
    </row>
    <row r="214" spans="1:9" s="13" customFormat="1" ht="7.5" customHeight="1" thickTop="1">
      <c r="A214" s="8"/>
      <c r="B214" s="43"/>
      <c r="C214" s="44"/>
      <c r="D214" s="10"/>
      <c r="E214" s="11"/>
      <c r="F214" s="11"/>
      <c r="G214" s="11"/>
      <c r="H214" s="12"/>
      <c r="I214" s="12"/>
    </row>
    <row r="215" spans="1:9" ht="15" customHeight="1">
      <c r="A215" s="58"/>
      <c r="B215" s="33" t="s">
        <v>1186</v>
      </c>
      <c r="C215" s="16" t="s">
        <v>1187</v>
      </c>
      <c r="D215" s="89"/>
      <c r="E215" s="353"/>
      <c r="F215" s="353"/>
      <c r="G215" s="353"/>
      <c r="H215" s="81"/>
      <c r="I215" s="81"/>
    </row>
    <row r="216" spans="1:9" ht="15" customHeight="1">
      <c r="A216" s="58"/>
      <c r="B216" s="21"/>
      <c r="C216" s="59" t="s">
        <v>1113</v>
      </c>
      <c r="D216" s="62">
        <v>337811</v>
      </c>
      <c r="E216" s="63">
        <v>25192</v>
      </c>
      <c r="F216" s="63">
        <v>40456</v>
      </c>
      <c r="G216" s="88">
        <v>37416</v>
      </c>
      <c r="H216" s="329"/>
      <c r="I216" s="330"/>
    </row>
    <row r="217" spans="1:9" ht="15" customHeight="1">
      <c r="A217" s="58"/>
      <c r="B217" s="21"/>
      <c r="C217" s="59" t="s">
        <v>1114</v>
      </c>
      <c r="D217" s="125">
        <f>D216/1301921</f>
        <v>0.2594711967930466</v>
      </c>
      <c r="E217" s="71">
        <f>E216/81592</f>
        <v>0.3087557603686636</v>
      </c>
      <c r="F217" s="71">
        <f>F216/112930</f>
        <v>0.35823961746214467</v>
      </c>
      <c r="G217" s="71">
        <f>G216/152040</f>
        <v>0.24609313338595107</v>
      </c>
      <c r="H217" s="329"/>
      <c r="I217" s="330"/>
    </row>
    <row r="218" spans="1:9" s="13" customFormat="1" ht="7.5" customHeight="1" thickBot="1">
      <c r="A218" s="26"/>
      <c r="B218" s="35"/>
      <c r="C218" s="36"/>
      <c r="D218" s="37"/>
      <c r="E218" s="38"/>
      <c r="F218" s="38"/>
      <c r="G218" s="38"/>
      <c r="H218" s="30"/>
      <c r="I218" s="30"/>
    </row>
    <row r="219" ht="15" customHeight="1" thickTop="1"/>
    <row r="220" spans="1:9" s="5" customFormat="1" ht="19.5" customHeight="1">
      <c r="A220" s="387">
        <v>5.16</v>
      </c>
      <c r="B220" s="4" t="s">
        <v>1188</v>
      </c>
      <c r="D220" s="6" t="s">
        <v>430</v>
      </c>
      <c r="E220" s="6">
        <v>1999</v>
      </c>
      <c r="F220" s="6">
        <v>2000</v>
      </c>
      <c r="G220" s="7">
        <v>2001</v>
      </c>
      <c r="H220" s="6">
        <v>2005</v>
      </c>
      <c r="I220" s="6">
        <v>2010</v>
      </c>
    </row>
    <row r="221" spans="1:9" s="13" customFormat="1" ht="7.5" customHeight="1">
      <c r="A221" s="8"/>
      <c r="B221" s="43"/>
      <c r="C221" s="44"/>
      <c r="D221" s="10"/>
      <c r="E221" s="11"/>
      <c r="F221" s="11"/>
      <c r="G221" s="11"/>
      <c r="H221" s="12"/>
      <c r="I221" s="12"/>
    </row>
    <row r="222" spans="1:9" s="20" customFormat="1" ht="30" customHeight="1">
      <c r="A222" s="49"/>
      <c r="B222" s="33" t="s">
        <v>1189</v>
      </c>
      <c r="C222" s="16" t="s">
        <v>1190</v>
      </c>
      <c r="D222" s="62"/>
      <c r="E222" s="63"/>
      <c r="F222" s="63"/>
      <c r="G222" s="63"/>
      <c r="H222" s="65"/>
      <c r="I222" s="65"/>
    </row>
    <row r="223" spans="1:9" ht="15" customHeight="1">
      <c r="A223" s="58"/>
      <c r="B223" s="21"/>
      <c r="C223" s="59" t="s">
        <v>1191</v>
      </c>
      <c r="D223" s="62">
        <v>115904</v>
      </c>
      <c r="E223" s="63">
        <v>8427</v>
      </c>
      <c r="F223" s="63">
        <v>9297</v>
      </c>
      <c r="G223" s="63">
        <v>8319</v>
      </c>
      <c r="H223" s="354"/>
      <c r="I223" s="355"/>
    </row>
    <row r="224" spans="1:9" ht="15" customHeight="1">
      <c r="A224" s="58"/>
      <c r="B224" s="21"/>
      <c r="C224" s="59" t="s">
        <v>1192</v>
      </c>
      <c r="D224" s="62">
        <v>47869</v>
      </c>
      <c r="E224" s="63">
        <v>3109</v>
      </c>
      <c r="F224" s="63">
        <v>2291</v>
      </c>
      <c r="G224" s="63">
        <v>2615</v>
      </c>
      <c r="H224" s="354"/>
      <c r="I224" s="355"/>
    </row>
    <row r="225" spans="1:9" s="13" customFormat="1" ht="7.5" customHeight="1" thickBot="1">
      <c r="A225" s="35"/>
      <c r="B225" s="35"/>
      <c r="C225" s="36"/>
      <c r="D225" s="37"/>
      <c r="E225" s="38"/>
      <c r="F225" s="38"/>
      <c r="G225" s="38"/>
      <c r="H225" s="30"/>
      <c r="I225" s="30"/>
    </row>
    <row r="226" spans="1:9" s="13" customFormat="1" ht="7.5" customHeight="1" thickTop="1">
      <c r="A226" s="43"/>
      <c r="B226" s="43"/>
      <c r="C226" s="44"/>
      <c r="D226" s="10"/>
      <c r="E226" s="11"/>
      <c r="F226" s="11"/>
      <c r="G226" s="11"/>
      <c r="H226" s="12"/>
      <c r="I226" s="12"/>
    </row>
    <row r="227" spans="1:9" ht="30" customHeight="1">
      <c r="A227" s="58"/>
      <c r="B227" s="33" t="s">
        <v>1193</v>
      </c>
      <c r="C227" s="16" t="s">
        <v>1194</v>
      </c>
      <c r="D227" s="356">
        <v>19.404</v>
      </c>
      <c r="E227" s="357">
        <v>1.41</v>
      </c>
      <c r="F227" s="357">
        <v>1.46</v>
      </c>
      <c r="G227" s="357">
        <v>1.384</v>
      </c>
      <c r="H227" s="81"/>
      <c r="I227" s="81"/>
    </row>
    <row r="228" spans="1:9" s="13" customFormat="1" ht="7.5" customHeight="1" thickBot="1">
      <c r="A228" s="26"/>
      <c r="B228" s="35"/>
      <c r="C228" s="36"/>
      <c r="D228" s="37"/>
      <c r="E228" s="38"/>
      <c r="F228" s="38"/>
      <c r="G228" s="38"/>
      <c r="H228" s="30"/>
      <c r="I228" s="30"/>
    </row>
    <row r="229" ht="15" customHeight="1" thickTop="1"/>
    <row r="230" spans="1:9" s="5" customFormat="1" ht="19.5" customHeight="1">
      <c r="A230" s="387">
        <v>5.17</v>
      </c>
      <c r="B230" s="4" t="s">
        <v>1195</v>
      </c>
      <c r="D230" s="6" t="s">
        <v>416</v>
      </c>
      <c r="E230" s="6">
        <v>1997</v>
      </c>
      <c r="F230" s="6">
        <v>1998</v>
      </c>
      <c r="G230" s="7">
        <v>1999</v>
      </c>
      <c r="H230" s="6">
        <v>2005</v>
      </c>
      <c r="I230" s="6">
        <v>2010</v>
      </c>
    </row>
    <row r="231" spans="1:9" s="13" customFormat="1" ht="7.5" customHeight="1">
      <c r="A231" s="8"/>
      <c r="B231" s="43"/>
      <c r="C231" s="44"/>
      <c r="D231" s="10"/>
      <c r="E231" s="11"/>
      <c r="F231" s="11"/>
      <c r="G231" s="11"/>
      <c r="H231" s="12"/>
      <c r="I231" s="12"/>
    </row>
    <row r="232" spans="1:9" ht="15" customHeight="1">
      <c r="A232" s="58"/>
      <c r="B232" s="33" t="s">
        <v>1196</v>
      </c>
      <c r="C232" s="16" t="s">
        <v>1197</v>
      </c>
      <c r="D232" s="89"/>
      <c r="E232" s="353"/>
      <c r="F232" s="353"/>
      <c r="G232" s="353"/>
      <c r="H232" s="81"/>
      <c r="I232" s="81"/>
    </row>
    <row r="233" spans="1:9" ht="15" customHeight="1">
      <c r="A233" s="58"/>
      <c r="B233" s="21"/>
      <c r="C233" s="59" t="s">
        <v>1198</v>
      </c>
      <c r="D233" s="352" t="s">
        <v>1118</v>
      </c>
      <c r="E233" s="353" t="s">
        <v>1118</v>
      </c>
      <c r="F233" s="357">
        <v>4.8</v>
      </c>
      <c r="G233" s="353" t="s">
        <v>1118</v>
      </c>
      <c r="H233" s="354"/>
      <c r="I233" s="355"/>
    </row>
    <row r="234" spans="1:9" ht="15" customHeight="1">
      <c r="A234" s="58"/>
      <c r="B234" s="21"/>
      <c r="C234" s="59" t="s">
        <v>1199</v>
      </c>
      <c r="D234" s="352" t="s">
        <v>1118</v>
      </c>
      <c r="E234" s="353" t="s">
        <v>1118</v>
      </c>
      <c r="F234" s="357">
        <v>5.6</v>
      </c>
      <c r="G234" s="353" t="s">
        <v>1118</v>
      </c>
      <c r="H234" s="354"/>
      <c r="I234" s="355"/>
    </row>
    <row r="235" spans="1:9" ht="30" customHeight="1">
      <c r="A235" s="58"/>
      <c r="B235" s="33" t="s">
        <v>1200</v>
      </c>
      <c r="C235" s="16" t="s">
        <v>1201</v>
      </c>
      <c r="D235" s="358">
        <v>22.544211</v>
      </c>
      <c r="E235" s="351">
        <v>2.143001</v>
      </c>
      <c r="F235" s="351">
        <v>2.086614</v>
      </c>
      <c r="G235" s="351">
        <v>2.39316</v>
      </c>
      <c r="H235" s="81"/>
      <c r="I235" s="81"/>
    </row>
    <row r="236" spans="1:9" s="13" customFormat="1" ht="7.5" customHeight="1" thickBot="1">
      <c r="A236" s="26"/>
      <c r="B236" s="35"/>
      <c r="C236" s="36"/>
      <c r="D236" s="37"/>
      <c r="E236" s="38"/>
      <c r="F236" s="38"/>
      <c r="G236" s="38"/>
      <c r="H236" s="30"/>
      <c r="I236" s="30"/>
    </row>
    <row r="237" spans="1:9" s="3" customFormat="1" ht="30" customHeight="1" thickBot="1" thickTop="1">
      <c r="A237" s="1" t="s">
        <v>1202</v>
      </c>
      <c r="B237" s="2"/>
      <c r="D237" s="443" t="s">
        <v>402</v>
      </c>
      <c r="E237" s="444"/>
      <c r="F237" s="444"/>
      <c r="G237" s="445"/>
      <c r="H237" s="452" t="s">
        <v>914</v>
      </c>
      <c r="I237" s="453"/>
    </row>
    <row r="238" spans="1:9" s="5" customFormat="1" ht="19.5" customHeight="1" thickTop="1">
      <c r="A238" s="387">
        <v>5.18</v>
      </c>
      <c r="B238" s="4" t="s">
        <v>1203</v>
      </c>
      <c r="D238" s="6">
        <v>1985</v>
      </c>
      <c r="E238" s="6">
        <v>1990</v>
      </c>
      <c r="F238" s="6">
        <v>1995</v>
      </c>
      <c r="G238" s="7">
        <v>2000</v>
      </c>
      <c r="H238" s="6">
        <v>2005</v>
      </c>
      <c r="I238" s="6">
        <v>2010</v>
      </c>
    </row>
    <row r="239" spans="1:9" s="13" customFormat="1" ht="7.5" customHeight="1">
      <c r="A239" s="8"/>
      <c r="B239" s="43"/>
      <c r="C239" s="44"/>
      <c r="D239" s="11"/>
      <c r="E239" s="11"/>
      <c r="F239" s="11"/>
      <c r="G239" s="11"/>
      <c r="H239" s="12"/>
      <c r="I239" s="12"/>
    </row>
    <row r="240" spans="1:9" s="20" customFormat="1" ht="54.75" customHeight="1">
      <c r="A240" s="49"/>
      <c r="B240" s="33" t="s">
        <v>1204</v>
      </c>
      <c r="C240" s="16" t="s">
        <v>904</v>
      </c>
      <c r="D240" s="80"/>
      <c r="E240" s="80"/>
      <c r="F240" s="80"/>
      <c r="G240" s="71"/>
      <c r="H240" s="82"/>
      <c r="I240" s="82"/>
    </row>
    <row r="241" spans="1:9" ht="15" customHeight="1">
      <c r="A241" s="58"/>
      <c r="B241" s="21"/>
      <c r="C241" s="59" t="s">
        <v>1205</v>
      </c>
      <c r="D241" s="353" t="s">
        <v>1118</v>
      </c>
      <c r="E241" s="353" t="s">
        <v>1118</v>
      </c>
      <c r="F241" s="353" t="s">
        <v>1118</v>
      </c>
      <c r="G241" s="353" t="s">
        <v>1118</v>
      </c>
      <c r="H241" s="354"/>
      <c r="I241" s="355"/>
    </row>
    <row r="242" spans="1:9" ht="30" customHeight="1">
      <c r="A242" s="58"/>
      <c r="B242" s="21"/>
      <c r="C242" s="59" t="s">
        <v>1206</v>
      </c>
      <c r="D242" s="353" t="s">
        <v>1118</v>
      </c>
      <c r="E242" s="353" t="s">
        <v>1118</v>
      </c>
      <c r="F242" s="353" t="s">
        <v>1118</v>
      </c>
      <c r="G242" s="353" t="s">
        <v>1118</v>
      </c>
      <c r="H242" s="354"/>
      <c r="I242" s="355"/>
    </row>
    <row r="243" spans="1:9" s="13" customFormat="1" ht="7.5" customHeight="1" thickBot="1">
      <c r="A243" s="26"/>
      <c r="B243" s="35"/>
      <c r="C243" s="36"/>
      <c r="D243" s="38"/>
      <c r="E243" s="38"/>
      <c r="F243" s="38"/>
      <c r="G243" s="38"/>
      <c r="H243" s="30"/>
      <c r="I243" s="30"/>
    </row>
    <row r="244" spans="1:9" s="13" customFormat="1" ht="7.5" customHeight="1" thickTop="1">
      <c r="A244" s="8"/>
      <c r="B244" s="43"/>
      <c r="C244" s="44"/>
      <c r="D244" s="11"/>
      <c r="E244" s="11"/>
      <c r="F244" s="11"/>
      <c r="G244" s="11"/>
      <c r="H244" s="12"/>
      <c r="I244" s="12"/>
    </row>
    <row r="245" spans="1:9" s="20" customFormat="1" ht="45" customHeight="1">
      <c r="A245" s="49"/>
      <c r="B245" s="33" t="s">
        <v>1207</v>
      </c>
      <c r="C245" s="16" t="s">
        <v>905</v>
      </c>
      <c r="D245" s="88"/>
      <c r="E245" s="88"/>
      <c r="F245" s="88"/>
      <c r="G245" s="88"/>
      <c r="H245" s="82"/>
      <c r="I245" s="82"/>
    </row>
    <row r="246" spans="1:9" ht="15" customHeight="1">
      <c r="A246" s="58"/>
      <c r="B246" s="21"/>
      <c r="C246" s="73" t="s">
        <v>1208</v>
      </c>
      <c r="D246" s="88"/>
      <c r="E246" s="88"/>
      <c r="F246" s="88"/>
      <c r="G246" s="88"/>
      <c r="H246" s="354"/>
      <c r="I246" s="355"/>
    </row>
    <row r="247" spans="1:9" ht="30" customHeight="1">
      <c r="A247" s="58"/>
      <c r="B247" s="21"/>
      <c r="C247" s="59" t="s">
        <v>1209</v>
      </c>
      <c r="D247" s="353" t="s">
        <v>1118</v>
      </c>
      <c r="E247" s="353" t="s">
        <v>1118</v>
      </c>
      <c r="F247" s="353" t="s">
        <v>1118</v>
      </c>
      <c r="G247" s="353" t="s">
        <v>1118</v>
      </c>
      <c r="H247" s="354"/>
      <c r="I247" s="355"/>
    </row>
    <row r="248" spans="1:9" ht="30" customHeight="1">
      <c r="A248" s="58"/>
      <c r="B248" s="21"/>
      <c r="C248" s="59" t="s">
        <v>1210</v>
      </c>
      <c r="D248" s="353" t="s">
        <v>1118</v>
      </c>
      <c r="E248" s="353" t="s">
        <v>1118</v>
      </c>
      <c r="F248" s="353" t="s">
        <v>1118</v>
      </c>
      <c r="G248" s="353" t="s">
        <v>1118</v>
      </c>
      <c r="H248" s="354"/>
      <c r="I248" s="355"/>
    </row>
    <row r="249" spans="1:9" ht="30" customHeight="1">
      <c r="A249" s="58"/>
      <c r="B249" s="21"/>
      <c r="C249" s="73" t="s">
        <v>1211</v>
      </c>
      <c r="D249" s="88"/>
      <c r="E249" s="88"/>
      <c r="F249" s="88"/>
      <c r="G249" s="88"/>
      <c r="H249" s="354"/>
      <c r="I249" s="355"/>
    </row>
    <row r="250" spans="1:9" ht="30" customHeight="1">
      <c r="A250" s="58"/>
      <c r="B250" s="21"/>
      <c r="C250" s="59" t="s">
        <v>1209</v>
      </c>
      <c r="D250" s="353" t="s">
        <v>1118</v>
      </c>
      <c r="E250" s="353" t="s">
        <v>1118</v>
      </c>
      <c r="F250" s="353" t="s">
        <v>1118</v>
      </c>
      <c r="G250" s="353" t="s">
        <v>1118</v>
      </c>
      <c r="H250" s="354"/>
      <c r="I250" s="355"/>
    </row>
    <row r="251" spans="1:9" ht="30" customHeight="1">
      <c r="A251" s="58"/>
      <c r="B251" s="21"/>
      <c r="C251" s="59" t="s">
        <v>1210</v>
      </c>
      <c r="D251" s="353" t="s">
        <v>1118</v>
      </c>
      <c r="E251" s="353" t="s">
        <v>1118</v>
      </c>
      <c r="F251" s="353" t="s">
        <v>1118</v>
      </c>
      <c r="G251" s="353" t="s">
        <v>1118</v>
      </c>
      <c r="H251" s="354"/>
      <c r="I251" s="355"/>
    </row>
    <row r="252" spans="1:9" s="13" customFormat="1" ht="7.5" customHeight="1" thickBot="1">
      <c r="A252" s="26"/>
      <c r="B252" s="35"/>
      <c r="C252" s="36"/>
      <c r="D252" s="38"/>
      <c r="E252" s="38"/>
      <c r="F252" s="38"/>
      <c r="G252" s="38"/>
      <c r="H252" s="30"/>
      <c r="I252" s="30"/>
    </row>
    <row r="253" spans="1:9" s="3" customFormat="1" ht="30" customHeight="1" thickBot="1" thickTop="1">
      <c r="A253" s="1" t="s">
        <v>1059</v>
      </c>
      <c r="B253" s="2"/>
      <c r="D253" s="443" t="s">
        <v>402</v>
      </c>
      <c r="E253" s="444"/>
      <c r="F253" s="444"/>
      <c r="G253" s="445"/>
      <c r="H253" s="452" t="s">
        <v>914</v>
      </c>
      <c r="I253" s="453"/>
    </row>
    <row r="254" spans="1:9" s="5" customFormat="1" ht="19.5" customHeight="1" thickTop="1">
      <c r="A254" s="387">
        <v>5.19</v>
      </c>
      <c r="B254" s="4" t="s">
        <v>1212</v>
      </c>
      <c r="D254" s="6">
        <v>1985</v>
      </c>
      <c r="E254" s="6">
        <v>1990</v>
      </c>
      <c r="F254" s="6">
        <v>1995</v>
      </c>
      <c r="G254" s="7">
        <v>2000</v>
      </c>
      <c r="H254" s="6">
        <v>2005</v>
      </c>
      <c r="I254" s="6">
        <v>2010</v>
      </c>
    </row>
    <row r="255" spans="1:9" s="13" customFormat="1" ht="7.5" customHeight="1">
      <c r="A255" s="8"/>
      <c r="B255" s="43"/>
      <c r="C255" s="44"/>
      <c r="D255" s="11"/>
      <c r="E255" s="11"/>
      <c r="F255" s="11"/>
      <c r="G255" s="11"/>
      <c r="H255" s="12"/>
      <c r="I255" s="12"/>
    </row>
    <row r="256" spans="1:9" s="20" customFormat="1" ht="42" customHeight="1">
      <c r="A256" s="49"/>
      <c r="B256" s="33" t="s">
        <v>1213</v>
      </c>
      <c r="C256" s="16" t="s">
        <v>804</v>
      </c>
      <c r="D256" s="88"/>
      <c r="E256" s="88"/>
      <c r="F256" s="88"/>
      <c r="G256" s="88"/>
      <c r="H256" s="82"/>
      <c r="I256" s="82"/>
    </row>
    <row r="257" spans="1:9" ht="15" customHeight="1">
      <c r="A257" s="58"/>
      <c r="B257" s="21"/>
      <c r="C257" s="59" t="s">
        <v>1214</v>
      </c>
      <c r="D257" s="353" t="s">
        <v>1118</v>
      </c>
      <c r="E257" s="353" t="s">
        <v>1118</v>
      </c>
      <c r="F257" s="353" t="s">
        <v>1118</v>
      </c>
      <c r="G257" s="353" t="s">
        <v>1118</v>
      </c>
      <c r="H257" s="354"/>
      <c r="I257" s="355"/>
    </row>
    <row r="258" spans="1:9" ht="15" customHeight="1">
      <c r="A258" s="58"/>
      <c r="B258" s="21"/>
      <c r="C258" s="59" t="s">
        <v>1215</v>
      </c>
      <c r="D258" s="353" t="s">
        <v>1118</v>
      </c>
      <c r="E258" s="353" t="s">
        <v>1118</v>
      </c>
      <c r="F258" s="353" t="s">
        <v>1118</v>
      </c>
      <c r="G258" s="353" t="s">
        <v>1118</v>
      </c>
      <c r="H258" s="354"/>
      <c r="I258" s="355"/>
    </row>
    <row r="259" spans="1:9" ht="15" customHeight="1">
      <c r="A259" s="58"/>
      <c r="B259" s="21"/>
      <c r="C259" s="59" t="s">
        <v>1216</v>
      </c>
      <c r="D259" s="353" t="s">
        <v>1118</v>
      </c>
      <c r="E259" s="353" t="s">
        <v>1118</v>
      </c>
      <c r="F259" s="353" t="s">
        <v>1118</v>
      </c>
      <c r="G259" s="353" t="s">
        <v>1118</v>
      </c>
      <c r="H259" s="354"/>
      <c r="I259" s="355"/>
    </row>
    <row r="260" spans="1:9" s="13" customFormat="1" ht="7.5" customHeight="1" thickBot="1">
      <c r="A260" s="26"/>
      <c r="B260" s="35"/>
      <c r="C260" s="36"/>
      <c r="D260" s="38"/>
      <c r="E260" s="38"/>
      <c r="F260" s="38"/>
      <c r="G260" s="38"/>
      <c r="H260" s="30"/>
      <c r="I260" s="30"/>
    </row>
    <row r="261" ht="15" customHeight="1" thickTop="1"/>
    <row r="262" spans="1:9" s="5" customFormat="1" ht="19.5" customHeight="1">
      <c r="A262" s="387">
        <v>5.2</v>
      </c>
      <c r="B262" s="4" t="s">
        <v>1217</v>
      </c>
      <c r="D262" s="6">
        <v>1993</v>
      </c>
      <c r="E262" s="6">
        <v>1995</v>
      </c>
      <c r="F262" s="6">
        <v>1997</v>
      </c>
      <c r="G262" s="7">
        <v>2000</v>
      </c>
      <c r="H262" s="6">
        <v>2005</v>
      </c>
      <c r="I262" s="6">
        <v>2010</v>
      </c>
    </row>
    <row r="263" spans="1:9" s="13" customFormat="1" ht="7.5" customHeight="1">
      <c r="A263" s="8"/>
      <c r="B263" s="43"/>
      <c r="C263" s="44"/>
      <c r="D263" s="11"/>
      <c r="E263" s="11"/>
      <c r="F263" s="11"/>
      <c r="G263" s="11"/>
      <c r="H263" s="12"/>
      <c r="I263" s="12"/>
    </row>
    <row r="264" spans="1:9" ht="15" customHeight="1">
      <c r="A264" s="58"/>
      <c r="B264" s="33" t="s">
        <v>1218</v>
      </c>
      <c r="C264" s="16" t="s">
        <v>1219</v>
      </c>
      <c r="D264" s="353"/>
      <c r="E264" s="353"/>
      <c r="F264" s="353"/>
      <c r="G264" s="353"/>
      <c r="H264" s="81"/>
      <c r="I264" s="81"/>
    </row>
    <row r="265" spans="1:9" ht="15" customHeight="1">
      <c r="A265" s="58"/>
      <c r="B265" s="21"/>
      <c r="C265" s="59" t="s">
        <v>376</v>
      </c>
      <c r="D265" s="331"/>
      <c r="E265" s="331"/>
      <c r="F265" s="331"/>
      <c r="G265" s="331"/>
      <c r="H265" s="329"/>
      <c r="I265" s="330"/>
    </row>
    <row r="266" spans="1:9" ht="30" customHeight="1">
      <c r="A266" s="58"/>
      <c r="B266" s="21"/>
      <c r="C266" s="359" t="s">
        <v>1220</v>
      </c>
      <c r="D266" s="331"/>
      <c r="E266" s="331"/>
      <c r="F266" s="331"/>
      <c r="G266" s="331"/>
      <c r="H266" s="354"/>
      <c r="I266" s="355"/>
    </row>
    <row r="267" spans="1:9" ht="15" customHeight="1">
      <c r="A267" s="58"/>
      <c r="B267" s="21"/>
      <c r="C267" s="59" t="s">
        <v>1221</v>
      </c>
      <c r="D267" s="353" t="s">
        <v>1118</v>
      </c>
      <c r="E267" s="353" t="s">
        <v>1118</v>
      </c>
      <c r="F267" s="353" t="s">
        <v>1118</v>
      </c>
      <c r="G267" s="353" t="s">
        <v>1118</v>
      </c>
      <c r="H267" s="354"/>
      <c r="I267" s="355"/>
    </row>
    <row r="268" spans="1:9" ht="15" customHeight="1">
      <c r="A268" s="58"/>
      <c r="B268" s="21"/>
      <c r="C268" s="59" t="s">
        <v>1222</v>
      </c>
      <c r="D268" s="353" t="s">
        <v>1118</v>
      </c>
      <c r="E268" s="353" t="s">
        <v>1118</v>
      </c>
      <c r="F268" s="353" t="s">
        <v>1118</v>
      </c>
      <c r="G268" s="353" t="s">
        <v>1118</v>
      </c>
      <c r="H268" s="354"/>
      <c r="I268" s="355"/>
    </row>
    <row r="269" spans="1:9" ht="15" customHeight="1">
      <c r="A269" s="58"/>
      <c r="B269" s="21"/>
      <c r="C269" s="59" t="s">
        <v>1223</v>
      </c>
      <c r="D269" s="353" t="s">
        <v>1118</v>
      </c>
      <c r="E269" s="353" t="s">
        <v>1118</v>
      </c>
      <c r="F269" s="353" t="s">
        <v>1118</v>
      </c>
      <c r="G269" s="353" t="s">
        <v>1118</v>
      </c>
      <c r="H269" s="354"/>
      <c r="I269" s="355"/>
    </row>
    <row r="270" spans="1:9" ht="30" customHeight="1">
      <c r="A270" s="58"/>
      <c r="B270" s="21"/>
      <c r="C270" s="359" t="s">
        <v>1132</v>
      </c>
      <c r="D270" s="88"/>
      <c r="E270" s="88"/>
      <c r="F270" s="88"/>
      <c r="G270" s="88"/>
      <c r="H270" s="354"/>
      <c r="I270" s="355"/>
    </row>
    <row r="271" spans="1:9" ht="15" customHeight="1">
      <c r="A271" s="58"/>
      <c r="B271" s="21"/>
      <c r="C271" s="59" t="s">
        <v>1133</v>
      </c>
      <c r="D271" s="353" t="s">
        <v>1118</v>
      </c>
      <c r="E271" s="353" t="s">
        <v>1118</v>
      </c>
      <c r="F271" s="353" t="s">
        <v>1118</v>
      </c>
      <c r="G271" s="353" t="s">
        <v>1118</v>
      </c>
      <c r="H271" s="354"/>
      <c r="I271" s="355"/>
    </row>
    <row r="272" spans="1:9" ht="15" customHeight="1">
      <c r="A272" s="58"/>
      <c r="B272" s="21"/>
      <c r="C272" s="59" t="s">
        <v>1134</v>
      </c>
      <c r="D272" s="353" t="s">
        <v>1118</v>
      </c>
      <c r="E272" s="353" t="s">
        <v>1118</v>
      </c>
      <c r="F272" s="353" t="s">
        <v>1118</v>
      </c>
      <c r="G272" s="353" t="s">
        <v>1118</v>
      </c>
      <c r="H272" s="354"/>
      <c r="I272" s="355"/>
    </row>
    <row r="273" spans="1:9" s="13" customFormat="1" ht="7.5" customHeight="1" thickBot="1">
      <c r="A273" s="26"/>
      <c r="B273" s="35"/>
      <c r="C273" s="36"/>
      <c r="D273" s="38"/>
      <c r="E273" s="38"/>
      <c r="F273" s="38"/>
      <c r="G273" s="38"/>
      <c r="H273" s="30"/>
      <c r="I273" s="30"/>
    </row>
    <row r="274" spans="1:9" s="3" customFormat="1" ht="30" customHeight="1" thickBot="1" thickTop="1">
      <c r="A274" s="1" t="s">
        <v>1059</v>
      </c>
      <c r="B274" s="2"/>
      <c r="D274" s="443" t="s">
        <v>402</v>
      </c>
      <c r="E274" s="444"/>
      <c r="F274" s="444"/>
      <c r="G274" s="445"/>
      <c r="H274" s="452" t="s">
        <v>914</v>
      </c>
      <c r="I274" s="453"/>
    </row>
    <row r="275" spans="1:9" s="5" customFormat="1" ht="19.5" customHeight="1" thickTop="1">
      <c r="A275" s="387">
        <v>5.2</v>
      </c>
      <c r="B275" s="4" t="s">
        <v>1060</v>
      </c>
      <c r="D275" s="6">
        <v>1993</v>
      </c>
      <c r="E275" s="6">
        <v>1995</v>
      </c>
      <c r="F275" s="6">
        <v>1997</v>
      </c>
      <c r="G275" s="7">
        <v>2000</v>
      </c>
      <c r="H275" s="6">
        <v>2005</v>
      </c>
      <c r="I275" s="6">
        <v>2010</v>
      </c>
    </row>
    <row r="276" spans="1:9" s="13" customFormat="1" ht="7.5" customHeight="1">
      <c r="A276" s="8"/>
      <c r="B276" s="43"/>
      <c r="C276" s="44"/>
      <c r="D276" s="11"/>
      <c r="E276" s="11"/>
      <c r="F276" s="11"/>
      <c r="G276" s="11"/>
      <c r="H276" s="12"/>
      <c r="I276" s="12"/>
    </row>
    <row r="277" spans="1:9" ht="15" customHeight="1">
      <c r="A277" s="58"/>
      <c r="B277" s="33" t="s">
        <v>1218</v>
      </c>
      <c r="C277" s="16" t="s">
        <v>805</v>
      </c>
      <c r="D277" s="353"/>
      <c r="E277" s="353"/>
      <c r="F277" s="353"/>
      <c r="G277" s="353"/>
      <c r="H277" s="81"/>
      <c r="I277" s="81"/>
    </row>
    <row r="278" spans="1:9" ht="15" customHeight="1">
      <c r="A278" s="58"/>
      <c r="B278" s="21"/>
      <c r="C278" s="59" t="s">
        <v>377</v>
      </c>
      <c r="D278" s="331"/>
      <c r="E278" s="331"/>
      <c r="F278" s="331"/>
      <c r="G278" s="331"/>
      <c r="H278" s="329"/>
      <c r="I278" s="330"/>
    </row>
    <row r="279" spans="1:9" ht="30" customHeight="1">
      <c r="A279" s="58"/>
      <c r="B279" s="21"/>
      <c r="C279" s="359" t="s">
        <v>1220</v>
      </c>
      <c r="D279" s="88"/>
      <c r="E279" s="88"/>
      <c r="F279" s="88"/>
      <c r="G279" s="88"/>
      <c r="H279" s="354"/>
      <c r="I279" s="355"/>
    </row>
    <row r="280" spans="1:9" ht="15" customHeight="1">
      <c r="A280" s="58"/>
      <c r="B280" s="21"/>
      <c r="C280" s="59" t="s">
        <v>1221</v>
      </c>
      <c r="D280" s="80">
        <v>0.34</v>
      </c>
      <c r="E280" s="353" t="s">
        <v>1118</v>
      </c>
      <c r="F280" s="353" t="s">
        <v>1118</v>
      </c>
      <c r="G280" s="353" t="s">
        <v>1118</v>
      </c>
      <c r="H280" s="354"/>
      <c r="I280" s="355"/>
    </row>
    <row r="281" spans="1:9" ht="15" customHeight="1">
      <c r="A281" s="58"/>
      <c r="B281" s="21"/>
      <c r="C281" s="59" t="s">
        <v>1222</v>
      </c>
      <c r="D281" s="80">
        <v>0.8</v>
      </c>
      <c r="E281" s="353" t="s">
        <v>1118</v>
      </c>
      <c r="F281" s="353" t="s">
        <v>1118</v>
      </c>
      <c r="G281" s="353" t="s">
        <v>1118</v>
      </c>
      <c r="H281" s="354"/>
      <c r="I281" s="355"/>
    </row>
    <row r="282" spans="1:9" ht="15" customHeight="1">
      <c r="A282" s="58"/>
      <c r="B282" s="21"/>
      <c r="C282" s="59" t="s">
        <v>1223</v>
      </c>
      <c r="D282" s="80">
        <v>0.41</v>
      </c>
      <c r="E282" s="353" t="s">
        <v>1118</v>
      </c>
      <c r="F282" s="353" t="s">
        <v>1118</v>
      </c>
      <c r="G282" s="353" t="s">
        <v>1118</v>
      </c>
      <c r="H282" s="354"/>
      <c r="I282" s="355"/>
    </row>
    <row r="283" spans="1:9" ht="30" customHeight="1">
      <c r="A283" s="58"/>
      <c r="B283" s="21"/>
      <c r="C283" s="359" t="s">
        <v>1132</v>
      </c>
      <c r="D283" s="80"/>
      <c r="E283" s="88"/>
      <c r="F283" s="88"/>
      <c r="G283" s="88"/>
      <c r="H283" s="354"/>
      <c r="I283" s="355"/>
    </row>
    <row r="284" spans="1:9" ht="15" customHeight="1">
      <c r="A284" s="58"/>
      <c r="B284" s="21"/>
      <c r="C284" s="59" t="s">
        <v>1133</v>
      </c>
      <c r="D284" s="80">
        <v>0.71</v>
      </c>
      <c r="E284" s="353" t="s">
        <v>1118</v>
      </c>
      <c r="F284" s="353" t="s">
        <v>1118</v>
      </c>
      <c r="G284" s="353" t="s">
        <v>1118</v>
      </c>
      <c r="H284" s="354"/>
      <c r="I284" s="355"/>
    </row>
    <row r="285" spans="1:9" ht="15" customHeight="1">
      <c r="A285" s="58"/>
      <c r="B285" s="21"/>
      <c r="C285" s="59" t="s">
        <v>1134</v>
      </c>
      <c r="D285" s="80">
        <v>0.91</v>
      </c>
      <c r="E285" s="353" t="s">
        <v>1118</v>
      </c>
      <c r="F285" s="353" t="s">
        <v>1118</v>
      </c>
      <c r="G285" s="353" t="s">
        <v>1118</v>
      </c>
      <c r="H285" s="354"/>
      <c r="I285" s="355"/>
    </row>
    <row r="286" spans="1:9" s="13" customFormat="1" ht="7.5" customHeight="1" thickBot="1">
      <c r="A286" s="26"/>
      <c r="B286" s="35"/>
      <c r="C286" s="36"/>
      <c r="D286" s="38"/>
      <c r="E286" s="38"/>
      <c r="F286" s="38"/>
      <c r="G286" s="38"/>
      <c r="H286" s="30"/>
      <c r="I286" s="30"/>
    </row>
    <row r="287" spans="1:9" s="13" customFormat="1" ht="7.5" customHeight="1" thickTop="1">
      <c r="A287" s="8"/>
      <c r="B287" s="43"/>
      <c r="C287" s="44"/>
      <c r="D287" s="11"/>
      <c r="E287" s="11"/>
      <c r="F287" s="11"/>
      <c r="G287" s="11"/>
      <c r="H287" s="12"/>
      <c r="I287" s="12"/>
    </row>
    <row r="288" spans="1:9" ht="15" customHeight="1">
      <c r="A288" s="58"/>
      <c r="B288" s="33" t="s">
        <v>1135</v>
      </c>
      <c r="C288" s="16" t="s">
        <v>1136</v>
      </c>
      <c r="D288" s="353"/>
      <c r="E288" s="353"/>
      <c r="F288" s="353"/>
      <c r="G288" s="353"/>
      <c r="H288" s="81"/>
      <c r="I288" s="81"/>
    </row>
    <row r="289" spans="1:9" ht="15" customHeight="1">
      <c r="A289" s="58"/>
      <c r="B289" s="21"/>
      <c r="C289" s="59" t="s">
        <v>376</v>
      </c>
      <c r="D289" s="331"/>
      <c r="E289" s="331"/>
      <c r="F289" s="331"/>
      <c r="G289" s="331"/>
      <c r="H289" s="329"/>
      <c r="I289" s="330"/>
    </row>
    <row r="290" spans="1:9" ht="30" customHeight="1">
      <c r="A290" s="58"/>
      <c r="B290" s="21"/>
      <c r="C290" s="359" t="s">
        <v>1137</v>
      </c>
      <c r="D290" s="353" t="s">
        <v>1118</v>
      </c>
      <c r="E290" s="353" t="s">
        <v>1118</v>
      </c>
      <c r="F290" s="353" t="s">
        <v>1118</v>
      </c>
      <c r="G290" s="353" t="s">
        <v>1118</v>
      </c>
      <c r="H290" s="354"/>
      <c r="I290" s="355"/>
    </row>
    <row r="291" spans="1:9" ht="30" customHeight="1">
      <c r="A291" s="58"/>
      <c r="B291" s="21"/>
      <c r="C291" s="359" t="s">
        <v>1232</v>
      </c>
      <c r="D291" s="353" t="s">
        <v>1118</v>
      </c>
      <c r="E291" s="353" t="s">
        <v>1118</v>
      </c>
      <c r="F291" s="353" t="s">
        <v>1118</v>
      </c>
      <c r="G291" s="353" t="s">
        <v>1118</v>
      </c>
      <c r="H291" s="354"/>
      <c r="I291" s="355"/>
    </row>
    <row r="292" spans="1:9" ht="15" customHeight="1">
      <c r="A292" s="58"/>
      <c r="B292" s="21"/>
      <c r="C292" s="59" t="s">
        <v>377</v>
      </c>
      <c r="D292" s="331"/>
      <c r="E292" s="331"/>
      <c r="F292" s="331"/>
      <c r="G292" s="331"/>
      <c r="H292" s="329"/>
      <c r="I292" s="330"/>
    </row>
    <row r="293" spans="1:9" ht="30" customHeight="1">
      <c r="A293" s="58"/>
      <c r="B293" s="21"/>
      <c r="C293" s="359" t="s">
        <v>1137</v>
      </c>
      <c r="D293" s="334">
        <v>16010</v>
      </c>
      <c r="E293" s="353" t="s">
        <v>1118</v>
      </c>
      <c r="F293" s="353" t="s">
        <v>1118</v>
      </c>
      <c r="G293" s="353" t="s">
        <v>1118</v>
      </c>
      <c r="H293" s="354"/>
      <c r="I293" s="355"/>
    </row>
    <row r="294" spans="1:9" ht="30" customHeight="1">
      <c r="A294" s="58"/>
      <c r="B294" s="21"/>
      <c r="C294" s="359" t="s">
        <v>1232</v>
      </c>
      <c r="D294" s="334">
        <v>71325</v>
      </c>
      <c r="E294" s="353" t="s">
        <v>1118</v>
      </c>
      <c r="F294" s="353" t="s">
        <v>1118</v>
      </c>
      <c r="G294" s="353" t="s">
        <v>1118</v>
      </c>
      <c r="H294" s="354"/>
      <c r="I294" s="355"/>
    </row>
    <row r="295" spans="1:9" s="13" customFormat="1" ht="7.5" customHeight="1" thickBot="1">
      <c r="A295" s="26"/>
      <c r="B295" s="35"/>
      <c r="C295" s="36"/>
      <c r="D295" s="38"/>
      <c r="E295" s="38"/>
      <c r="F295" s="38"/>
      <c r="G295" s="38"/>
      <c r="H295" s="30"/>
      <c r="I295" s="30"/>
    </row>
    <row r="296" ht="13.5" thickTop="1"/>
  </sheetData>
  <mergeCells count="31">
    <mergeCell ref="D274:G274"/>
    <mergeCell ref="H274:I274"/>
    <mergeCell ref="H253:I253"/>
    <mergeCell ref="D237:G237"/>
    <mergeCell ref="H237:I237"/>
    <mergeCell ref="D253:G253"/>
    <mergeCell ref="D190:G190"/>
    <mergeCell ref="H190:I190"/>
    <mergeCell ref="D207:G207"/>
    <mergeCell ref="H207:I207"/>
    <mergeCell ref="D140:G140"/>
    <mergeCell ref="H140:I140"/>
    <mergeCell ref="D164:G164"/>
    <mergeCell ref="H164:I164"/>
    <mergeCell ref="D97:G97"/>
    <mergeCell ref="H97:I97"/>
    <mergeCell ref="D124:G124"/>
    <mergeCell ref="H124:I124"/>
    <mergeCell ref="D60:G60"/>
    <mergeCell ref="H60:I60"/>
    <mergeCell ref="D79:G79"/>
    <mergeCell ref="H79:I79"/>
    <mergeCell ref="D14:G14"/>
    <mergeCell ref="H14:I14"/>
    <mergeCell ref="D34:G34"/>
    <mergeCell ref="H34:I34"/>
    <mergeCell ref="A2:I2"/>
    <mergeCell ref="G13:I13"/>
    <mergeCell ref="A4:I4"/>
    <mergeCell ref="A6:I6"/>
    <mergeCell ref="A7:I7"/>
  </mergeCells>
  <printOptions horizontalCentered="1"/>
  <pageMargins left="0.75" right="0.75" top="0.75" bottom="0.75" header="0.5" footer="0.5"/>
  <pageSetup firstPageNumber="61" useFirstPageNumber="1" horizontalDpi="600" verticalDpi="600" orientation="landscape" r:id="rId2"/>
  <headerFooter alignWithMargins="0">
    <oddFooter>&amp;L&amp;"Arial,Bold"&amp;12&amp;P&amp;"Arial,Regular"&amp;10    &amp;"Book Antiqua,Bold Italic"&amp;14Our Economy&amp;R&amp;"Arial,Bold"THE BROWARD BENCHMARKS 2002</oddFooter>
  </headerFooter>
  <rowBreaks count="14" manualBreakCount="14">
    <brk id="2" max="255" man="1"/>
    <brk id="13" max="255" man="1"/>
    <brk id="33" max="255" man="1"/>
    <brk id="59" max="255" man="1"/>
    <brk id="78" max="255" man="1"/>
    <brk id="96" max="255" man="1"/>
    <brk id="123" max="255" man="1"/>
    <brk id="139" max="255" man="1"/>
    <brk id="163" max="255" man="1"/>
    <brk id="189" max="255" man="1"/>
    <brk id="206" max="255" man="1"/>
    <brk id="236" max="255" man="1"/>
    <brk id="252" max="255" man="1"/>
    <brk id="273" max="255" man="1"/>
  </rowBreaks>
  <drawing r:id="rId1"/>
</worksheet>
</file>

<file path=xl/worksheets/sheet6.xml><?xml version="1.0" encoding="utf-8"?>
<worksheet xmlns="http://schemas.openxmlformats.org/spreadsheetml/2006/main" xmlns:r="http://schemas.openxmlformats.org/officeDocument/2006/relationships">
  <sheetPr codeName="Sheet6"/>
  <dimension ref="A2:I152"/>
  <sheetViews>
    <sheetView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9" width="9.7109375" style="0" customWidth="1"/>
  </cols>
  <sheetData>
    <row r="1" ht="300" customHeight="1"/>
    <row r="2" spans="1:9" ht="66" customHeight="1">
      <c r="A2" s="485" t="s">
        <v>806</v>
      </c>
      <c r="B2" s="485"/>
      <c r="C2" s="485"/>
      <c r="D2" s="485"/>
      <c r="E2" s="485"/>
      <c r="F2" s="485"/>
      <c r="G2" s="485"/>
      <c r="H2" s="485"/>
      <c r="I2" s="485"/>
    </row>
    <row r="4" spans="1:9" ht="69.75" customHeight="1">
      <c r="A4" s="481" t="s">
        <v>807</v>
      </c>
      <c r="B4" s="482"/>
      <c r="C4" s="482"/>
      <c r="D4" s="482"/>
      <c r="E4" s="482"/>
      <c r="F4" s="482"/>
      <c r="G4" s="482"/>
      <c r="H4" s="482"/>
      <c r="I4" s="482"/>
    </row>
    <row r="5" spans="1:9" ht="13.5" customHeight="1">
      <c r="A5" s="293"/>
      <c r="B5" s="294"/>
      <c r="C5" s="294"/>
      <c r="D5" s="294"/>
      <c r="E5" s="294"/>
      <c r="F5" s="294"/>
      <c r="G5" s="294"/>
      <c r="H5" s="294"/>
      <c r="I5" s="294"/>
    </row>
    <row r="6" spans="1:9" ht="168" customHeight="1">
      <c r="A6" s="457" t="s">
        <v>808</v>
      </c>
      <c r="B6" s="442"/>
      <c r="C6" s="442"/>
      <c r="D6" s="442"/>
      <c r="E6" s="442"/>
      <c r="F6" s="442"/>
      <c r="G6" s="442"/>
      <c r="H6" s="442"/>
      <c r="I6" s="442"/>
    </row>
    <row r="7" spans="1:9" ht="13.5" customHeight="1">
      <c r="A7" s="107"/>
      <c r="B7" s="107"/>
      <c r="C7" s="107"/>
      <c r="D7" s="294"/>
      <c r="E7" s="294"/>
      <c r="F7" s="294"/>
      <c r="G7" s="294"/>
      <c r="H7" s="294"/>
      <c r="I7" s="294"/>
    </row>
    <row r="8" spans="1:9" ht="24.75" thickBot="1">
      <c r="A8" s="94" t="s">
        <v>302</v>
      </c>
      <c r="B8" s="95"/>
      <c r="C8" s="95"/>
      <c r="D8" s="95"/>
      <c r="E8" s="96"/>
      <c r="F8" s="96"/>
      <c r="G8" s="96"/>
      <c r="H8" s="96"/>
      <c r="I8" s="96"/>
    </row>
    <row r="9" spans="1:9" ht="25.5" thickBot="1" thickTop="1">
      <c r="A9" s="98"/>
      <c r="B9" s="99">
        <v>6.1</v>
      </c>
      <c r="C9" s="100" t="s">
        <v>809</v>
      </c>
      <c r="D9" s="101"/>
      <c r="E9" s="111">
        <v>6.4</v>
      </c>
      <c r="F9" s="100" t="s">
        <v>810</v>
      </c>
      <c r="G9" s="100"/>
      <c r="H9" s="100"/>
      <c r="I9" s="100"/>
    </row>
    <row r="10" spans="1:9" ht="25.5" thickBot="1" thickTop="1">
      <c r="A10" s="98"/>
      <c r="B10" s="99">
        <v>6.2</v>
      </c>
      <c r="C10" s="100" t="s">
        <v>811</v>
      </c>
      <c r="D10" s="104"/>
      <c r="E10" s="106">
        <v>6.5</v>
      </c>
      <c r="F10" s="100" t="s">
        <v>812</v>
      </c>
      <c r="G10" s="100"/>
      <c r="H10" s="100"/>
      <c r="I10" s="100"/>
    </row>
    <row r="11" spans="1:9" ht="25.5" thickBot="1" thickTop="1">
      <c r="A11" s="98"/>
      <c r="B11" s="99">
        <v>6.3</v>
      </c>
      <c r="C11" s="100" t="s">
        <v>813</v>
      </c>
      <c r="D11" s="104"/>
      <c r="E11" s="111">
        <v>6.7</v>
      </c>
      <c r="F11" s="100" t="s">
        <v>814</v>
      </c>
      <c r="G11" s="100"/>
      <c r="H11" s="100"/>
      <c r="I11" s="100"/>
    </row>
    <row r="12" ht="14.25" thickBot="1" thickTop="1"/>
    <row r="13" spans="1:9" ht="30" customHeight="1" thickBot="1" thickTop="1">
      <c r="A13" s="1" t="s">
        <v>815</v>
      </c>
      <c r="B13" s="2"/>
      <c r="C13" s="3"/>
      <c r="D13" s="472" t="s">
        <v>402</v>
      </c>
      <c r="E13" s="473"/>
      <c r="F13" s="473"/>
      <c r="G13" s="474"/>
      <c r="H13" s="452" t="s">
        <v>914</v>
      </c>
      <c r="I13" s="453"/>
    </row>
    <row r="14" spans="1:9" ht="18" customHeight="1" thickTop="1">
      <c r="A14" s="116">
        <v>6.1</v>
      </c>
      <c r="B14" s="4" t="s">
        <v>809</v>
      </c>
      <c r="C14" s="5"/>
      <c r="D14" s="6">
        <v>1999</v>
      </c>
      <c r="E14" s="6">
        <v>2000</v>
      </c>
      <c r="F14" s="6">
        <v>2001</v>
      </c>
      <c r="G14" s="7">
        <v>2002</v>
      </c>
      <c r="H14" s="6">
        <v>2005</v>
      </c>
      <c r="I14" s="6">
        <v>2010</v>
      </c>
    </row>
    <row r="15" spans="1:9" ht="7.5" customHeight="1">
      <c r="A15" s="8"/>
      <c r="B15" s="43"/>
      <c r="C15" s="44"/>
      <c r="D15" s="11"/>
      <c r="E15" s="11"/>
      <c r="F15" s="11"/>
      <c r="G15" s="11"/>
      <c r="H15" s="12"/>
      <c r="I15" s="12"/>
    </row>
    <row r="16" spans="1:9" ht="27.75" customHeight="1">
      <c r="A16" s="49"/>
      <c r="B16" s="33" t="s">
        <v>816</v>
      </c>
      <c r="C16" s="16" t="s">
        <v>1356</v>
      </c>
      <c r="D16" s="129">
        <v>0.94</v>
      </c>
      <c r="E16" s="129">
        <v>0.97</v>
      </c>
      <c r="F16" s="129">
        <v>0.91</v>
      </c>
      <c r="G16" s="129">
        <v>0.92</v>
      </c>
      <c r="H16" s="299">
        <v>0.95</v>
      </c>
      <c r="I16" s="299">
        <v>0.96</v>
      </c>
    </row>
    <row r="17" spans="1:9" ht="7.5" customHeight="1">
      <c r="A17" s="8"/>
      <c r="B17" s="43"/>
      <c r="C17" s="44"/>
      <c r="D17" s="362"/>
      <c r="E17" s="362"/>
      <c r="F17" s="362"/>
      <c r="G17" s="362"/>
      <c r="H17" s="363"/>
      <c r="I17" s="363"/>
    </row>
    <row r="18" spans="1:9" s="13" customFormat="1" ht="18" customHeight="1">
      <c r="A18" s="116">
        <v>6.1</v>
      </c>
      <c r="B18" s="401" t="s">
        <v>844</v>
      </c>
      <c r="C18" s="402"/>
      <c r="D18" s="6">
        <v>1998</v>
      </c>
      <c r="E18" s="6">
        <v>1999</v>
      </c>
      <c r="F18" s="6">
        <v>2000</v>
      </c>
      <c r="G18" s="7">
        <v>2001</v>
      </c>
      <c r="H18" s="6">
        <v>2005</v>
      </c>
      <c r="I18" s="6">
        <v>2010</v>
      </c>
    </row>
    <row r="19" spans="1:9" ht="7.5" customHeight="1">
      <c r="A19" s="8"/>
      <c r="B19" s="43"/>
      <c r="C19" s="44"/>
      <c r="D19" s="362"/>
      <c r="E19" s="362"/>
      <c r="F19" s="362"/>
      <c r="G19" s="362"/>
      <c r="H19" s="363"/>
      <c r="I19" s="363"/>
    </row>
    <row r="20" spans="1:9" ht="27">
      <c r="A20" s="58"/>
      <c r="B20" s="33" t="s">
        <v>1357</v>
      </c>
      <c r="C20" s="16" t="s">
        <v>725</v>
      </c>
      <c r="D20" s="63">
        <v>775</v>
      </c>
      <c r="E20" s="63">
        <v>1360</v>
      </c>
      <c r="F20" s="88">
        <v>1631</v>
      </c>
      <c r="G20" s="88">
        <v>1801</v>
      </c>
      <c r="H20" s="433"/>
      <c r="I20" s="433"/>
    </row>
    <row r="21" spans="1:9" ht="7.5" customHeight="1" thickBot="1">
      <c r="A21" s="26"/>
      <c r="B21" s="35"/>
      <c r="C21" s="36"/>
      <c r="D21" s="360"/>
      <c r="E21" s="360"/>
      <c r="F21" s="360"/>
      <c r="G21" s="360"/>
      <c r="H21" s="361"/>
      <c r="I21" s="361"/>
    </row>
    <row r="22" spans="1:9" ht="7.5" customHeight="1" thickTop="1">
      <c r="A22" s="8"/>
      <c r="B22" s="43"/>
      <c r="C22" s="44"/>
      <c r="D22" s="362"/>
      <c r="E22" s="362"/>
      <c r="F22" s="362"/>
      <c r="G22" s="362"/>
      <c r="H22" s="363"/>
      <c r="I22" s="363"/>
    </row>
    <row r="23" spans="1:9" ht="39.75">
      <c r="A23" s="58"/>
      <c r="B23" s="33" t="s">
        <v>843</v>
      </c>
      <c r="C23" s="16" t="s">
        <v>845</v>
      </c>
      <c r="D23" s="71">
        <v>0.199</v>
      </c>
      <c r="E23" s="71">
        <v>0.247</v>
      </c>
      <c r="F23" s="71">
        <v>0.269</v>
      </c>
      <c r="G23" s="71">
        <v>0.29</v>
      </c>
      <c r="H23" s="364"/>
      <c r="I23" s="364"/>
    </row>
    <row r="24" spans="1:9" ht="7.5" customHeight="1" thickBot="1">
      <c r="A24" s="26"/>
      <c r="B24" s="35"/>
      <c r="C24" s="36"/>
      <c r="D24" s="360"/>
      <c r="E24" s="360"/>
      <c r="F24" s="360"/>
      <c r="G24" s="360"/>
      <c r="H24" s="361"/>
      <c r="I24" s="361"/>
    </row>
    <row r="25" ht="15" customHeight="1" thickTop="1"/>
    <row r="26" spans="1:9" ht="18.75">
      <c r="A26" s="116">
        <v>6.2</v>
      </c>
      <c r="B26" s="4" t="s">
        <v>811</v>
      </c>
      <c r="C26" s="5"/>
      <c r="D26" s="6">
        <v>1998</v>
      </c>
      <c r="E26" s="6">
        <v>1999</v>
      </c>
      <c r="F26" s="6">
        <v>2000</v>
      </c>
      <c r="G26" s="7">
        <v>2001</v>
      </c>
      <c r="H26" s="6">
        <v>2006</v>
      </c>
      <c r="I26" s="6">
        <v>2010</v>
      </c>
    </row>
    <row r="27" spans="1:9" ht="7.5" customHeight="1">
      <c r="A27" s="8"/>
      <c r="B27" s="43"/>
      <c r="C27" s="44"/>
      <c r="D27" s="11"/>
      <c r="E27" s="11"/>
      <c r="F27" s="11"/>
      <c r="G27" s="11"/>
      <c r="H27" s="12"/>
      <c r="I27" s="12"/>
    </row>
    <row r="28" spans="1:9" ht="39.75">
      <c r="A28" s="49"/>
      <c r="B28" s="33" t="s">
        <v>1358</v>
      </c>
      <c r="C28" s="16" t="s">
        <v>1359</v>
      </c>
      <c r="D28" s="71">
        <v>0.243</v>
      </c>
      <c r="E28" s="71">
        <v>0.266</v>
      </c>
      <c r="F28" s="71">
        <v>0.285</v>
      </c>
      <c r="G28" s="71">
        <v>0.322</v>
      </c>
      <c r="H28" s="82">
        <v>0.61</v>
      </c>
      <c r="I28" s="82">
        <v>0.99</v>
      </c>
    </row>
    <row r="29" spans="1:9" ht="7.5" customHeight="1" thickBot="1">
      <c r="A29" s="26"/>
      <c r="B29" s="35"/>
      <c r="C29" s="36"/>
      <c r="D29" s="360"/>
      <c r="E29" s="360"/>
      <c r="F29" s="360"/>
      <c r="G29" s="360"/>
      <c r="H29" s="361"/>
      <c r="I29" s="361"/>
    </row>
    <row r="30" ht="13.5" customHeight="1" thickTop="1"/>
    <row r="31" spans="1:9" ht="18.75">
      <c r="A31" s="116">
        <v>6.3</v>
      </c>
      <c r="B31" s="4" t="s">
        <v>1360</v>
      </c>
      <c r="C31" s="5"/>
      <c r="D31" s="6">
        <v>1999</v>
      </c>
      <c r="E31" s="6">
        <v>2000</v>
      </c>
      <c r="F31" s="6">
        <v>2001</v>
      </c>
      <c r="G31" s="7">
        <v>2002</v>
      </c>
      <c r="H31" s="6">
        <v>2005</v>
      </c>
      <c r="I31" s="6">
        <v>2010</v>
      </c>
    </row>
    <row r="32" spans="1:9" ht="7.5" customHeight="1">
      <c r="A32" s="8"/>
      <c r="B32" s="43"/>
      <c r="C32" s="44"/>
      <c r="D32" s="11"/>
      <c r="E32" s="11"/>
      <c r="F32" s="11"/>
      <c r="G32" s="11"/>
      <c r="H32" s="12"/>
      <c r="I32" s="12"/>
    </row>
    <row r="33" spans="1:9" ht="52.5">
      <c r="A33" s="49"/>
      <c r="B33" s="33" t="s">
        <v>1361</v>
      </c>
      <c r="C33" s="16" t="s">
        <v>1362</v>
      </c>
      <c r="D33" s="316" t="s">
        <v>846</v>
      </c>
      <c r="E33" s="316" t="s">
        <v>847</v>
      </c>
      <c r="F33" s="316" t="s">
        <v>848</v>
      </c>
      <c r="G33" s="316" t="s">
        <v>211</v>
      </c>
      <c r="H33" s="365" t="s">
        <v>1363</v>
      </c>
      <c r="I33" s="365" t="s">
        <v>1364</v>
      </c>
    </row>
    <row r="34" spans="1:9" ht="7.5" customHeight="1" thickBot="1">
      <c r="A34" s="26"/>
      <c r="B34" s="35"/>
      <c r="C34" s="36"/>
      <c r="D34" s="360"/>
      <c r="E34" s="360"/>
      <c r="F34" s="360"/>
      <c r="G34" s="360"/>
      <c r="H34" s="361"/>
      <c r="I34" s="361"/>
    </row>
    <row r="35" spans="1:9" ht="7.5" customHeight="1" thickTop="1">
      <c r="A35" s="8"/>
      <c r="B35" s="43"/>
      <c r="C35" s="44"/>
      <c r="D35" s="11"/>
      <c r="E35" s="11"/>
      <c r="F35" s="11"/>
      <c r="G35" s="11"/>
      <c r="H35" s="12"/>
      <c r="I35" s="12"/>
    </row>
    <row r="36" spans="1:9" ht="52.5">
      <c r="A36" s="49"/>
      <c r="B36" s="33" t="s">
        <v>1365</v>
      </c>
      <c r="C36" s="16" t="s">
        <v>1366</v>
      </c>
      <c r="D36" s="316" t="s">
        <v>849</v>
      </c>
      <c r="E36" s="316" t="s">
        <v>850</v>
      </c>
      <c r="F36" s="316" t="s">
        <v>851</v>
      </c>
      <c r="G36" s="316" t="s">
        <v>212</v>
      </c>
      <c r="H36" s="365" t="s">
        <v>1367</v>
      </c>
      <c r="I36" s="365" t="s">
        <v>1368</v>
      </c>
    </row>
    <row r="37" spans="1:9" ht="7.5" customHeight="1" thickBot="1">
      <c r="A37" s="26"/>
      <c r="B37" s="35"/>
      <c r="C37" s="36"/>
      <c r="D37" s="360"/>
      <c r="E37" s="360"/>
      <c r="F37" s="360"/>
      <c r="G37" s="360"/>
      <c r="H37" s="361"/>
      <c r="I37" s="361"/>
    </row>
    <row r="38" ht="13.5" customHeight="1" thickBot="1" thickTop="1"/>
    <row r="39" spans="1:9" ht="30" customHeight="1" thickBot="1" thickTop="1">
      <c r="A39" s="1" t="s">
        <v>1061</v>
      </c>
      <c r="B39" s="2"/>
      <c r="C39" s="3"/>
      <c r="D39" s="472" t="s">
        <v>402</v>
      </c>
      <c r="E39" s="473"/>
      <c r="F39" s="473"/>
      <c r="G39" s="474"/>
      <c r="H39" s="452" t="s">
        <v>914</v>
      </c>
      <c r="I39" s="453"/>
    </row>
    <row r="40" spans="1:9" ht="19.5" thickTop="1">
      <c r="A40" s="116">
        <v>6.3</v>
      </c>
      <c r="B40" s="4" t="s">
        <v>1064</v>
      </c>
      <c r="C40" s="5"/>
      <c r="D40" s="6">
        <v>1999</v>
      </c>
      <c r="E40" s="6">
        <v>2000</v>
      </c>
      <c r="F40" s="6">
        <v>2001</v>
      </c>
      <c r="G40" s="7">
        <v>2002</v>
      </c>
      <c r="H40" s="6">
        <v>2005</v>
      </c>
      <c r="I40" s="6">
        <v>2010</v>
      </c>
    </row>
    <row r="41" spans="1:9" ht="7.5" customHeight="1">
      <c r="A41" s="8"/>
      <c r="B41" s="43"/>
      <c r="C41" s="44"/>
      <c r="D41" s="11"/>
      <c r="E41" s="11"/>
      <c r="F41" s="11"/>
      <c r="G41" s="11"/>
      <c r="H41" s="12"/>
      <c r="I41" s="12"/>
    </row>
    <row r="42" spans="1:9" ht="41.25">
      <c r="A42" s="49"/>
      <c r="B42" s="33" t="s">
        <v>1369</v>
      </c>
      <c r="C42" s="16" t="s">
        <v>213</v>
      </c>
      <c r="D42" s="71">
        <v>0.9</v>
      </c>
      <c r="E42" s="71">
        <v>0.92</v>
      </c>
      <c r="F42" s="71">
        <v>0.987</v>
      </c>
      <c r="G42" s="71">
        <v>0.961</v>
      </c>
      <c r="H42" s="81">
        <v>0.94</v>
      </c>
      <c r="I42" s="81">
        <v>0.96</v>
      </c>
    </row>
    <row r="43" spans="1:9" ht="7.5" customHeight="1" thickBot="1">
      <c r="A43" s="26"/>
      <c r="B43" s="35"/>
      <c r="C43" s="36"/>
      <c r="D43" s="360"/>
      <c r="E43" s="360"/>
      <c r="F43" s="360"/>
      <c r="G43" s="360"/>
      <c r="H43" s="361"/>
      <c r="I43" s="361"/>
    </row>
    <row r="44" ht="13.5" thickTop="1"/>
    <row r="45" spans="1:9" ht="18.75">
      <c r="A45" s="116">
        <v>6.4</v>
      </c>
      <c r="B45" s="4" t="s">
        <v>810</v>
      </c>
      <c r="C45" s="5"/>
      <c r="D45" s="6">
        <v>1999</v>
      </c>
      <c r="E45" s="6">
        <v>2000</v>
      </c>
      <c r="F45" s="6">
        <v>2001</v>
      </c>
      <c r="G45" s="7">
        <v>2002</v>
      </c>
      <c r="H45" s="6">
        <v>2005</v>
      </c>
      <c r="I45" s="6">
        <v>2020</v>
      </c>
    </row>
    <row r="46" spans="1:9" ht="7.5" customHeight="1">
      <c r="A46" s="8"/>
      <c r="B46" s="43"/>
      <c r="C46" s="44"/>
      <c r="D46" s="11"/>
      <c r="E46" s="11"/>
      <c r="F46" s="11"/>
      <c r="G46" s="11"/>
      <c r="H46" s="12"/>
      <c r="I46" s="12"/>
    </row>
    <row r="47" spans="1:9" ht="27">
      <c r="A47" s="49"/>
      <c r="B47" s="33" t="s">
        <v>1370</v>
      </c>
      <c r="C47" s="16" t="s">
        <v>1371</v>
      </c>
      <c r="D47" s="132">
        <v>142.4</v>
      </c>
      <c r="E47" s="132">
        <v>145.1</v>
      </c>
      <c r="F47" s="132">
        <v>129.66</v>
      </c>
      <c r="G47" s="132">
        <v>142.24</v>
      </c>
      <c r="H47" s="364"/>
      <c r="I47" s="317">
        <v>152</v>
      </c>
    </row>
    <row r="48" spans="1:9" ht="7.5" customHeight="1" thickBot="1">
      <c r="A48" s="8"/>
      <c r="B48" s="35"/>
      <c r="C48" s="36"/>
      <c r="D48" s="360"/>
      <c r="E48" s="360"/>
      <c r="F48" s="360"/>
      <c r="G48" s="360"/>
      <c r="H48" s="361"/>
      <c r="I48" s="361"/>
    </row>
    <row r="49" spans="1:9" ht="19.5" thickTop="1">
      <c r="A49" s="116">
        <v>6.4</v>
      </c>
      <c r="B49" s="4" t="s">
        <v>840</v>
      </c>
      <c r="C49" s="5"/>
      <c r="D49" s="6" t="s">
        <v>1372</v>
      </c>
      <c r="E49" s="6" t="s">
        <v>1373</v>
      </c>
      <c r="F49" s="6" t="s">
        <v>1374</v>
      </c>
      <c r="G49" s="7" t="s">
        <v>214</v>
      </c>
      <c r="H49" s="6">
        <v>2005</v>
      </c>
      <c r="I49" s="6">
        <v>2010</v>
      </c>
    </row>
    <row r="50" spans="1:9" ht="7.5" customHeight="1">
      <c r="A50" s="8"/>
      <c r="B50" s="43"/>
      <c r="C50" s="44"/>
      <c r="D50" s="11"/>
      <c r="E50" s="11"/>
      <c r="F50" s="11"/>
      <c r="G50" s="11"/>
      <c r="H50" s="12"/>
      <c r="I50" s="12"/>
    </row>
    <row r="51" spans="1:9" ht="27">
      <c r="A51" s="49"/>
      <c r="B51" s="33" t="s">
        <v>1375</v>
      </c>
      <c r="C51" s="16" t="s">
        <v>1321</v>
      </c>
      <c r="D51" s="331"/>
      <c r="E51" s="331"/>
      <c r="F51" s="331"/>
      <c r="G51" s="331"/>
      <c r="H51" s="364"/>
      <c r="I51" s="364"/>
    </row>
    <row r="52" spans="1:9" ht="14.25">
      <c r="A52" s="58"/>
      <c r="B52" s="21"/>
      <c r="C52" s="59" t="s">
        <v>1322</v>
      </c>
      <c r="D52" s="331" t="s">
        <v>1118</v>
      </c>
      <c r="E52" s="331" t="s">
        <v>1118</v>
      </c>
      <c r="F52" s="129">
        <v>0.1</v>
      </c>
      <c r="G52" s="331" t="s">
        <v>1118</v>
      </c>
      <c r="H52" s="364"/>
      <c r="I52" s="81">
        <v>0.37</v>
      </c>
    </row>
    <row r="53" spans="1:9" ht="14.25">
      <c r="A53" s="58"/>
      <c r="B53" s="21"/>
      <c r="C53" s="59" t="s">
        <v>1323</v>
      </c>
      <c r="D53" s="331" t="s">
        <v>1118</v>
      </c>
      <c r="E53" s="331" t="s">
        <v>1118</v>
      </c>
      <c r="F53" s="129">
        <v>0.1</v>
      </c>
      <c r="G53" s="331" t="s">
        <v>1118</v>
      </c>
      <c r="H53" s="364"/>
      <c r="I53" s="81">
        <v>0.29</v>
      </c>
    </row>
    <row r="54" spans="1:9" ht="7.5" customHeight="1" thickBot="1">
      <c r="A54" s="26"/>
      <c r="B54" s="35"/>
      <c r="C54" s="36"/>
      <c r="D54" s="360"/>
      <c r="E54" s="360"/>
      <c r="F54" s="360"/>
      <c r="G54" s="360"/>
      <c r="H54" s="361"/>
      <c r="I54" s="361"/>
    </row>
    <row r="55" spans="1:9" ht="30" customHeight="1" thickBot="1" thickTop="1">
      <c r="A55" s="366" t="s">
        <v>1324</v>
      </c>
      <c r="B55" s="367"/>
      <c r="C55" s="368"/>
      <c r="D55" s="472" t="s">
        <v>402</v>
      </c>
      <c r="E55" s="473"/>
      <c r="F55" s="473"/>
      <c r="G55" s="474"/>
      <c r="H55" s="452" t="s">
        <v>914</v>
      </c>
      <c r="I55" s="453"/>
    </row>
    <row r="56" spans="1:9" ht="19.5" thickTop="1">
      <c r="A56" s="116">
        <v>6.5</v>
      </c>
      <c r="B56" s="4" t="s">
        <v>812</v>
      </c>
      <c r="C56" s="5"/>
      <c r="D56" s="6">
        <v>1997</v>
      </c>
      <c r="E56" s="6">
        <v>1998</v>
      </c>
      <c r="F56" s="6">
        <v>1999</v>
      </c>
      <c r="G56" s="7">
        <v>2000</v>
      </c>
      <c r="H56" s="6">
        <v>2005</v>
      </c>
      <c r="I56" s="6">
        <v>2010</v>
      </c>
    </row>
    <row r="57" spans="1:9" ht="7.5" customHeight="1">
      <c r="A57" s="8"/>
      <c r="B57" s="43"/>
      <c r="C57" s="44"/>
      <c r="D57" s="11"/>
      <c r="E57" s="11"/>
      <c r="F57" s="11"/>
      <c r="G57" s="11"/>
      <c r="H57" s="12"/>
      <c r="I57" s="12"/>
    </row>
    <row r="58" spans="1:9" ht="28.5">
      <c r="A58" s="49"/>
      <c r="B58" s="33" t="s">
        <v>1325</v>
      </c>
      <c r="C58" s="16" t="s">
        <v>854</v>
      </c>
      <c r="D58" s="463" t="s">
        <v>263</v>
      </c>
      <c r="E58" s="464"/>
      <c r="F58" s="464"/>
      <c r="G58" s="465"/>
      <c r="H58" s="364"/>
      <c r="I58" s="364"/>
    </row>
    <row r="59" spans="1:9" ht="27" customHeight="1" hidden="1">
      <c r="A59" s="8"/>
      <c r="C59" s="59" t="s">
        <v>1326</v>
      </c>
      <c r="D59" s="331" t="s">
        <v>407</v>
      </c>
      <c r="E59" s="331" t="s">
        <v>407</v>
      </c>
      <c r="F59" s="131">
        <v>970</v>
      </c>
      <c r="G59" s="131">
        <v>970</v>
      </c>
      <c r="H59" s="350"/>
      <c r="I59" s="364"/>
    </row>
    <row r="60" spans="1:9" ht="13.5" customHeight="1" hidden="1">
      <c r="A60" s="8"/>
      <c r="B60" s="32"/>
      <c r="C60" s="369" t="s">
        <v>1327</v>
      </c>
      <c r="D60" s="331" t="s">
        <v>407</v>
      </c>
      <c r="E60" s="331" t="s">
        <v>407</v>
      </c>
      <c r="F60" s="88">
        <v>3500</v>
      </c>
      <c r="G60" s="88">
        <v>3500</v>
      </c>
      <c r="H60" s="350"/>
      <c r="I60" s="364"/>
    </row>
    <row r="61" spans="1:9" ht="13.5" customHeight="1" hidden="1">
      <c r="A61" s="8"/>
      <c r="B61" s="32"/>
      <c r="C61" s="370" t="s">
        <v>1328</v>
      </c>
      <c r="D61" s="331" t="s">
        <v>407</v>
      </c>
      <c r="E61" s="331" t="s">
        <v>407</v>
      </c>
      <c r="F61" s="131">
        <v>431</v>
      </c>
      <c r="G61" s="131">
        <v>431</v>
      </c>
      <c r="H61" s="364"/>
      <c r="I61" s="364"/>
    </row>
    <row r="62" spans="1:9" ht="13.5" customHeight="1" hidden="1">
      <c r="A62" s="8"/>
      <c r="B62" s="32"/>
      <c r="C62" s="370" t="s">
        <v>89</v>
      </c>
      <c r="D62" s="331" t="s">
        <v>407</v>
      </c>
      <c r="E62" s="331" t="s">
        <v>407</v>
      </c>
      <c r="F62" s="88">
        <v>12200</v>
      </c>
      <c r="G62" s="88">
        <v>12200</v>
      </c>
      <c r="H62" s="371"/>
      <c r="I62" s="364"/>
    </row>
    <row r="63" spans="1:9" ht="27" customHeight="1" hidden="1">
      <c r="A63" s="8"/>
      <c r="B63" s="32"/>
      <c r="C63" s="370" t="s">
        <v>90</v>
      </c>
      <c r="D63" s="331" t="s">
        <v>407</v>
      </c>
      <c r="E63" s="331" t="s">
        <v>407</v>
      </c>
      <c r="F63" s="331" t="s">
        <v>407</v>
      </c>
      <c r="G63" s="372">
        <v>66.75</v>
      </c>
      <c r="H63" s="364"/>
      <c r="I63" s="364"/>
    </row>
    <row r="64" spans="1:9" ht="13.5" customHeight="1" hidden="1">
      <c r="A64" s="8"/>
      <c r="B64" s="32"/>
      <c r="C64" s="370" t="s">
        <v>91</v>
      </c>
      <c r="D64" s="331" t="s">
        <v>407</v>
      </c>
      <c r="E64" s="331" t="s">
        <v>407</v>
      </c>
      <c r="F64" s="331" t="s">
        <v>407</v>
      </c>
      <c r="G64" s="331" t="s">
        <v>407</v>
      </c>
      <c r="H64" s="364"/>
      <c r="I64" s="364"/>
    </row>
    <row r="65" spans="1:9" ht="13.5" customHeight="1" hidden="1">
      <c r="A65" s="8"/>
      <c r="B65" s="32"/>
      <c r="C65" s="370" t="s">
        <v>92</v>
      </c>
      <c r="D65" s="331" t="s">
        <v>407</v>
      </c>
      <c r="E65" s="331" t="s">
        <v>407</v>
      </c>
      <c r="F65" s="331" t="s">
        <v>407</v>
      </c>
      <c r="G65" s="331" t="s">
        <v>407</v>
      </c>
      <c r="H65" s="364"/>
      <c r="I65" s="364"/>
    </row>
    <row r="66" spans="1:9" ht="13.5" customHeight="1" hidden="1">
      <c r="A66" s="8"/>
      <c r="B66" s="32"/>
      <c r="C66" s="370" t="s">
        <v>93</v>
      </c>
      <c r="D66" s="331" t="s">
        <v>407</v>
      </c>
      <c r="E66" s="331" t="s">
        <v>407</v>
      </c>
      <c r="F66" s="331" t="s">
        <v>407</v>
      </c>
      <c r="G66" s="331" t="s">
        <v>407</v>
      </c>
      <c r="H66" s="364"/>
      <c r="I66" s="364"/>
    </row>
    <row r="67" spans="1:9" ht="7.5" customHeight="1" thickBot="1">
      <c r="A67" s="26"/>
      <c r="B67" s="35"/>
      <c r="C67" s="36"/>
      <c r="D67" s="360"/>
      <c r="E67" s="360"/>
      <c r="F67" s="360"/>
      <c r="G67" s="360"/>
      <c r="H67" s="361"/>
      <c r="I67" s="361"/>
    </row>
    <row r="68" spans="1:9" ht="7.5" customHeight="1" thickTop="1">
      <c r="A68" s="8"/>
      <c r="B68" s="43"/>
      <c r="C68" s="44"/>
      <c r="D68" s="11"/>
      <c r="E68" s="11"/>
      <c r="F68" s="11"/>
      <c r="G68" s="11"/>
      <c r="H68" s="12"/>
      <c r="I68" s="12"/>
    </row>
    <row r="69" spans="1:9" ht="28.5">
      <c r="A69" s="49"/>
      <c r="B69" s="33" t="s">
        <v>94</v>
      </c>
      <c r="C69" s="16" t="s">
        <v>95</v>
      </c>
      <c r="D69" s="463" t="s">
        <v>263</v>
      </c>
      <c r="E69" s="464"/>
      <c r="F69" s="464"/>
      <c r="G69" s="465"/>
      <c r="H69" s="364"/>
      <c r="I69" s="364"/>
    </row>
    <row r="70" spans="1:9" ht="7.5" customHeight="1">
      <c r="A70" s="8"/>
      <c r="B70" s="43"/>
      <c r="C70" s="44"/>
      <c r="D70" s="362"/>
      <c r="E70" s="362"/>
      <c r="F70" s="362"/>
      <c r="G70" s="362"/>
      <c r="H70" s="363"/>
      <c r="I70" s="363"/>
    </row>
    <row r="71" spans="1:9" s="13" customFormat="1" ht="18.75">
      <c r="A71" s="400">
        <v>6.5</v>
      </c>
      <c r="B71" s="401" t="s">
        <v>226</v>
      </c>
      <c r="C71" s="402"/>
      <c r="D71" s="6" t="s">
        <v>416</v>
      </c>
      <c r="E71" s="6">
        <v>1999</v>
      </c>
      <c r="F71" s="6">
        <v>2000</v>
      </c>
      <c r="G71" s="7">
        <v>2001</v>
      </c>
      <c r="H71" s="6">
        <v>2005</v>
      </c>
      <c r="I71" s="6">
        <v>2010</v>
      </c>
    </row>
    <row r="72" spans="1:9" ht="7.5" customHeight="1">
      <c r="A72" s="8"/>
      <c r="B72" s="43"/>
      <c r="C72" s="44"/>
      <c r="D72" s="10"/>
      <c r="E72" s="11"/>
      <c r="F72" s="11"/>
      <c r="G72" s="11"/>
      <c r="H72" s="12"/>
      <c r="I72" s="12"/>
    </row>
    <row r="73" spans="1:9" ht="15">
      <c r="A73" s="49"/>
      <c r="B73" s="33" t="s">
        <v>223</v>
      </c>
      <c r="C73" s="16" t="s">
        <v>230</v>
      </c>
      <c r="D73" s="87"/>
      <c r="E73" s="331"/>
      <c r="F73" s="331"/>
      <c r="G73" s="331"/>
      <c r="H73" s="364"/>
      <c r="I73" s="364"/>
    </row>
    <row r="74" spans="1:9" ht="13.5" customHeight="1">
      <c r="A74" s="8"/>
      <c r="B74" s="43"/>
      <c r="C74" s="59" t="s">
        <v>224</v>
      </c>
      <c r="D74" s="87"/>
      <c r="E74" s="88"/>
      <c r="F74" s="88"/>
      <c r="G74" s="88"/>
      <c r="H74" s="375"/>
      <c r="I74" s="364"/>
    </row>
    <row r="75" spans="1:9" ht="13.5" customHeight="1">
      <c r="A75" s="8"/>
      <c r="B75" s="43"/>
      <c r="C75" s="377" t="s">
        <v>228</v>
      </c>
      <c r="D75" s="87" t="s">
        <v>1119</v>
      </c>
      <c r="E75" s="331" t="s">
        <v>1118</v>
      </c>
      <c r="F75" s="88">
        <v>8288</v>
      </c>
      <c r="G75" s="88">
        <v>8288</v>
      </c>
      <c r="H75" s="378"/>
      <c r="I75" s="363"/>
    </row>
    <row r="76" spans="1:9" ht="13.5" customHeight="1">
      <c r="A76" s="8"/>
      <c r="B76" s="43"/>
      <c r="C76" s="377" t="s">
        <v>227</v>
      </c>
      <c r="D76" s="87" t="s">
        <v>1119</v>
      </c>
      <c r="E76" s="331" t="s">
        <v>1118</v>
      </c>
      <c r="F76" s="88">
        <v>3960</v>
      </c>
      <c r="G76" s="88">
        <v>3960</v>
      </c>
      <c r="H76" s="378"/>
      <c r="I76" s="363"/>
    </row>
    <row r="77" spans="1:9" ht="13.5" customHeight="1">
      <c r="A77" s="8"/>
      <c r="B77" s="43"/>
      <c r="C77" s="377" t="s">
        <v>229</v>
      </c>
      <c r="D77" s="87" t="s">
        <v>1119</v>
      </c>
      <c r="E77" s="331" t="s">
        <v>1118</v>
      </c>
      <c r="F77" s="88">
        <v>5742</v>
      </c>
      <c r="G77" s="88">
        <v>5742</v>
      </c>
      <c r="H77" s="378"/>
      <c r="I77" s="363"/>
    </row>
    <row r="78" spans="1:9" ht="13.5" customHeight="1">
      <c r="A78" s="8"/>
      <c r="B78" s="43"/>
      <c r="C78" s="377" t="s">
        <v>231</v>
      </c>
      <c r="D78" s="87" t="s">
        <v>1119</v>
      </c>
      <c r="E78" s="331" t="s">
        <v>1118</v>
      </c>
      <c r="F78" s="88">
        <v>6623</v>
      </c>
      <c r="G78" s="88">
        <v>6623</v>
      </c>
      <c r="H78" s="378"/>
      <c r="I78" s="363"/>
    </row>
    <row r="79" spans="1:9" ht="13.5" customHeight="1">
      <c r="A79" s="8"/>
      <c r="B79" s="43"/>
      <c r="C79" s="59" t="s">
        <v>225</v>
      </c>
      <c r="D79" s="87"/>
      <c r="E79" s="80"/>
      <c r="F79" s="80"/>
      <c r="G79" s="88"/>
      <c r="H79" s="376"/>
      <c r="I79" s="364"/>
    </row>
    <row r="80" spans="1:9" ht="13.5" customHeight="1">
      <c r="A80" s="8"/>
      <c r="B80" s="43"/>
      <c r="C80" s="377" t="s">
        <v>852</v>
      </c>
      <c r="D80" s="87" t="s">
        <v>1119</v>
      </c>
      <c r="E80" s="331" t="s">
        <v>1118</v>
      </c>
      <c r="F80" s="88">
        <v>2258</v>
      </c>
      <c r="G80" s="88">
        <v>4716</v>
      </c>
      <c r="H80" s="378"/>
      <c r="I80" s="363"/>
    </row>
    <row r="81" spans="1:9" ht="13.5" customHeight="1">
      <c r="A81" s="8"/>
      <c r="B81" s="43"/>
      <c r="C81" s="377" t="s">
        <v>853</v>
      </c>
      <c r="D81" s="87" t="s">
        <v>1119</v>
      </c>
      <c r="E81" s="331" t="s">
        <v>1118</v>
      </c>
      <c r="F81" s="88">
        <v>1408</v>
      </c>
      <c r="G81" s="88">
        <v>1160</v>
      </c>
      <c r="H81" s="378"/>
      <c r="I81" s="363"/>
    </row>
    <row r="82" spans="1:9" ht="7.5" customHeight="1" thickBot="1">
      <c r="A82" s="26"/>
      <c r="B82" s="35"/>
      <c r="C82" s="36"/>
      <c r="D82" s="37"/>
      <c r="E82" s="360"/>
      <c r="F82" s="360"/>
      <c r="G82" s="360"/>
      <c r="H82" s="361"/>
      <c r="I82" s="361"/>
    </row>
    <row r="83" spans="1:9" ht="30" customHeight="1" thickBot="1" thickTop="1">
      <c r="A83" s="366" t="s">
        <v>1062</v>
      </c>
      <c r="B83" s="367"/>
      <c r="C83" s="368"/>
      <c r="D83" s="472" t="s">
        <v>402</v>
      </c>
      <c r="E83" s="473"/>
      <c r="F83" s="473"/>
      <c r="G83" s="474"/>
      <c r="H83" s="452" t="s">
        <v>914</v>
      </c>
      <c r="I83" s="453"/>
    </row>
    <row r="84" spans="1:9" ht="19.5" thickTop="1">
      <c r="A84" s="373">
        <v>6.6</v>
      </c>
      <c r="B84" s="4" t="s">
        <v>96</v>
      </c>
      <c r="C84" s="5"/>
      <c r="D84" s="6">
        <v>1996</v>
      </c>
      <c r="E84" s="6">
        <v>1999</v>
      </c>
      <c r="F84" s="6">
        <v>2000</v>
      </c>
      <c r="G84" s="7">
        <v>2001</v>
      </c>
      <c r="H84" s="6">
        <v>2002</v>
      </c>
      <c r="I84" s="6">
        <v>2010</v>
      </c>
    </row>
    <row r="85" spans="1:9" ht="7.5" customHeight="1">
      <c r="A85" s="8"/>
      <c r="B85" s="43"/>
      <c r="C85" s="44"/>
      <c r="D85" s="11"/>
      <c r="E85" s="11"/>
      <c r="F85" s="11"/>
      <c r="G85" s="11"/>
      <c r="H85" s="12"/>
      <c r="I85" s="12"/>
    </row>
    <row r="86" spans="1:9" ht="15">
      <c r="A86" s="49"/>
      <c r="B86" s="33" t="s">
        <v>97</v>
      </c>
      <c r="C86" s="16" t="s">
        <v>85</v>
      </c>
      <c r="D86" s="331"/>
      <c r="E86" s="331"/>
      <c r="F86" s="331"/>
      <c r="G86" s="331"/>
      <c r="H86" s="364"/>
      <c r="I86" s="364"/>
    </row>
    <row r="87" spans="1:9" ht="14.25">
      <c r="A87" s="58"/>
      <c r="B87" s="21"/>
      <c r="C87" s="59" t="s">
        <v>86</v>
      </c>
      <c r="D87" s="130">
        <v>6</v>
      </c>
      <c r="E87" s="130">
        <v>15</v>
      </c>
      <c r="F87" s="130">
        <v>4</v>
      </c>
      <c r="G87" s="130">
        <v>6</v>
      </c>
      <c r="H87" s="317">
        <v>0</v>
      </c>
      <c r="I87" s="364"/>
    </row>
    <row r="88" spans="1:9" ht="15">
      <c r="A88" s="49"/>
      <c r="B88" s="33"/>
      <c r="C88" s="59" t="s">
        <v>87</v>
      </c>
      <c r="D88" s="88">
        <v>2639</v>
      </c>
      <c r="E88" s="88">
        <v>2353</v>
      </c>
      <c r="F88" s="88">
        <v>2223</v>
      </c>
      <c r="G88" s="88">
        <v>3276</v>
      </c>
      <c r="H88" s="374">
        <v>2200</v>
      </c>
      <c r="I88" s="364"/>
    </row>
    <row r="89" spans="1:9" ht="7.5" customHeight="1">
      <c r="A89" s="8"/>
      <c r="B89" s="43"/>
      <c r="C89" s="44"/>
      <c r="D89" s="362"/>
      <c r="E89" s="362"/>
      <c r="F89" s="362"/>
      <c r="G89" s="362"/>
      <c r="H89" s="363"/>
      <c r="I89" s="363"/>
    </row>
    <row r="90" spans="1:9" s="13" customFormat="1" ht="18.75">
      <c r="A90" s="373">
        <v>6.6</v>
      </c>
      <c r="B90" s="401" t="s">
        <v>1063</v>
      </c>
      <c r="C90" s="402"/>
      <c r="D90" s="6">
        <v>1998</v>
      </c>
      <c r="E90" s="6">
        <v>1999</v>
      </c>
      <c r="F90" s="6">
        <v>2000</v>
      </c>
      <c r="G90" s="7">
        <v>2001</v>
      </c>
      <c r="H90" s="6">
        <v>2002</v>
      </c>
      <c r="I90" s="6">
        <v>2010</v>
      </c>
    </row>
    <row r="91" spans="1:9" ht="7.5" customHeight="1">
      <c r="A91" s="8"/>
      <c r="B91" s="43"/>
      <c r="C91" s="44"/>
      <c r="D91" s="362"/>
      <c r="E91" s="362"/>
      <c r="F91" s="362"/>
      <c r="G91" s="362"/>
      <c r="H91" s="363"/>
      <c r="I91" s="363"/>
    </row>
    <row r="92" spans="1:9" ht="15">
      <c r="A92" s="49"/>
      <c r="B92" s="33" t="s">
        <v>88</v>
      </c>
      <c r="C92" s="16" t="s">
        <v>856</v>
      </c>
      <c r="D92" s="331"/>
      <c r="E92" s="331"/>
      <c r="F92" s="331"/>
      <c r="G92" s="331"/>
      <c r="H92" s="364"/>
      <c r="I92" s="364"/>
    </row>
    <row r="93" spans="1:9" ht="13.5" customHeight="1">
      <c r="A93" s="8"/>
      <c r="B93" s="43"/>
      <c r="C93" s="59" t="s">
        <v>857</v>
      </c>
      <c r="D93" s="88">
        <v>2857</v>
      </c>
      <c r="E93" s="88">
        <v>2620</v>
      </c>
      <c r="F93" s="88">
        <v>2942</v>
      </c>
      <c r="G93" s="88">
        <v>2385</v>
      </c>
      <c r="H93" s="375"/>
      <c r="I93" s="364"/>
    </row>
    <row r="94" spans="1:9" ht="13.5" customHeight="1">
      <c r="A94" s="8"/>
      <c r="B94" s="43"/>
      <c r="C94" s="59" t="s">
        <v>858</v>
      </c>
      <c r="D94" s="80"/>
      <c r="E94" s="80"/>
      <c r="F94" s="80"/>
      <c r="G94" s="80"/>
      <c r="H94" s="376"/>
      <c r="I94" s="364"/>
    </row>
    <row r="95" spans="1:9" ht="13.5" customHeight="1">
      <c r="A95" s="8"/>
      <c r="B95" s="43"/>
      <c r="C95" s="377" t="s">
        <v>841</v>
      </c>
      <c r="D95" s="71">
        <v>0.311</v>
      </c>
      <c r="E95" s="71">
        <v>0.285</v>
      </c>
      <c r="F95" s="71">
        <v>0.331</v>
      </c>
      <c r="G95" s="71">
        <v>0.31</v>
      </c>
      <c r="H95" s="378"/>
      <c r="I95" s="363"/>
    </row>
    <row r="96" spans="1:9" ht="13.5" customHeight="1">
      <c r="A96" s="8"/>
      <c r="B96" s="43"/>
      <c r="C96" s="377" t="s">
        <v>859</v>
      </c>
      <c r="D96" s="71">
        <v>0.592</v>
      </c>
      <c r="E96" s="71">
        <v>0.611</v>
      </c>
      <c r="F96" s="71">
        <v>0.601</v>
      </c>
      <c r="G96" s="71">
        <v>0.628</v>
      </c>
      <c r="H96" s="378"/>
      <c r="I96" s="363"/>
    </row>
    <row r="97" spans="1:9" ht="13.5" customHeight="1">
      <c r="A97" s="8"/>
      <c r="B97" s="43"/>
      <c r="C97" s="377" t="s">
        <v>860</v>
      </c>
      <c r="D97" s="71">
        <v>0.097</v>
      </c>
      <c r="E97" s="71">
        <v>0.104</v>
      </c>
      <c r="F97" s="71">
        <v>0.069</v>
      </c>
      <c r="G97" s="71">
        <v>0.061</v>
      </c>
      <c r="H97" s="378"/>
      <c r="I97" s="363"/>
    </row>
    <row r="98" spans="1:9" ht="13.5" customHeight="1">
      <c r="A98" s="8"/>
      <c r="B98" s="43"/>
      <c r="C98" s="59" t="s">
        <v>861</v>
      </c>
      <c r="D98" s="88">
        <v>14208</v>
      </c>
      <c r="E98" s="88">
        <v>17767</v>
      </c>
      <c r="F98" s="88">
        <v>13566</v>
      </c>
      <c r="G98" s="88">
        <v>10999</v>
      </c>
      <c r="H98" s="375"/>
      <c r="I98" s="364"/>
    </row>
    <row r="99" spans="1:9" ht="7.5" customHeight="1" thickBot="1">
      <c r="A99" s="26"/>
      <c r="B99" s="35"/>
      <c r="C99" s="127"/>
      <c r="D99" s="360"/>
      <c r="E99" s="360"/>
      <c r="F99" s="360"/>
      <c r="G99" s="360"/>
      <c r="H99" s="361"/>
      <c r="I99" s="361"/>
    </row>
    <row r="100" ht="13.5" thickTop="1"/>
    <row r="101" spans="1:9" ht="18.75">
      <c r="A101" s="116">
        <v>6.7</v>
      </c>
      <c r="B101" s="4" t="s">
        <v>814</v>
      </c>
      <c r="C101" s="5"/>
      <c r="D101" s="6">
        <v>1998</v>
      </c>
      <c r="E101" s="6">
        <v>1999</v>
      </c>
      <c r="F101" s="6">
        <v>2000</v>
      </c>
      <c r="G101" s="7">
        <v>2001</v>
      </c>
      <c r="H101" s="6">
        <v>2003</v>
      </c>
      <c r="I101" s="6">
        <v>2010</v>
      </c>
    </row>
    <row r="102" spans="1:9" ht="7.5" customHeight="1">
      <c r="A102" s="8"/>
      <c r="B102" s="43"/>
      <c r="C102" s="44"/>
      <c r="D102" s="11"/>
      <c r="E102" s="11"/>
      <c r="F102" s="11"/>
      <c r="G102" s="11"/>
      <c r="H102" s="12"/>
      <c r="I102" s="12"/>
    </row>
    <row r="103" spans="1:9" ht="15">
      <c r="A103" s="49"/>
      <c r="B103" s="33" t="s">
        <v>862</v>
      </c>
      <c r="C103" s="16" t="s">
        <v>863</v>
      </c>
      <c r="D103" s="331"/>
      <c r="E103" s="331"/>
      <c r="F103" s="331"/>
      <c r="G103" s="331"/>
      <c r="H103" s="364"/>
      <c r="I103" s="364"/>
    </row>
    <row r="104" spans="1:9" ht="13.5" customHeight="1">
      <c r="A104" s="58"/>
      <c r="B104" s="21"/>
      <c r="C104" s="59" t="s">
        <v>296</v>
      </c>
      <c r="D104" s="130">
        <v>211</v>
      </c>
      <c r="E104" s="130">
        <v>198</v>
      </c>
      <c r="F104" s="130">
        <v>190</v>
      </c>
      <c r="G104" s="130">
        <v>177</v>
      </c>
      <c r="H104" s="379">
        <v>225</v>
      </c>
      <c r="I104" s="364"/>
    </row>
    <row r="105" spans="1:9" ht="13.5" customHeight="1">
      <c r="A105" s="58"/>
      <c r="B105" s="21"/>
      <c r="C105" s="380" t="s">
        <v>817</v>
      </c>
      <c r="D105" s="130">
        <v>615</v>
      </c>
      <c r="E105" s="130">
        <v>568</v>
      </c>
      <c r="F105" s="130">
        <v>564</v>
      </c>
      <c r="G105" s="130">
        <v>508</v>
      </c>
      <c r="H105" s="379">
        <v>655</v>
      </c>
      <c r="I105" s="364"/>
    </row>
    <row r="106" spans="3:9" ht="13.5" customHeight="1">
      <c r="C106" t="s">
        <v>818</v>
      </c>
      <c r="D106" s="331"/>
      <c r="E106" s="331"/>
      <c r="F106" s="331"/>
      <c r="G106" s="331"/>
      <c r="H106" s="364"/>
      <c r="I106" s="364"/>
    </row>
    <row r="107" spans="3:9" ht="13.5" customHeight="1">
      <c r="C107" t="s">
        <v>819</v>
      </c>
      <c r="D107" s="88">
        <v>1000</v>
      </c>
      <c r="E107" s="88">
        <v>0</v>
      </c>
      <c r="F107" s="331" t="s">
        <v>1118</v>
      </c>
      <c r="G107" s="88">
        <v>0</v>
      </c>
      <c r="H107" s="374">
        <v>0</v>
      </c>
      <c r="I107" s="364"/>
    </row>
    <row r="108" spans="3:9" ht="13.5" customHeight="1">
      <c r="C108" t="s">
        <v>1308</v>
      </c>
      <c r="D108" s="88">
        <v>7000</v>
      </c>
      <c r="E108" s="88">
        <v>4000</v>
      </c>
      <c r="F108" s="331" t="s">
        <v>1118</v>
      </c>
      <c r="G108" s="88">
        <v>0</v>
      </c>
      <c r="H108" s="374">
        <v>0</v>
      </c>
      <c r="I108" s="364"/>
    </row>
    <row r="109" spans="3:9" ht="13.5" customHeight="1">
      <c r="C109" t="s">
        <v>872</v>
      </c>
      <c r="D109" s="88">
        <v>9000</v>
      </c>
      <c r="E109" s="88">
        <v>16000</v>
      </c>
      <c r="F109" s="331" t="s">
        <v>1118</v>
      </c>
      <c r="G109" s="88">
        <v>6000</v>
      </c>
      <c r="H109" s="374">
        <v>0</v>
      </c>
      <c r="I109" s="364"/>
    </row>
    <row r="110" spans="3:9" ht="13.5" customHeight="1">
      <c r="C110" t="s">
        <v>873</v>
      </c>
      <c r="D110" s="88">
        <v>17000</v>
      </c>
      <c r="E110" s="88">
        <v>20000</v>
      </c>
      <c r="F110" s="331" t="s">
        <v>1118</v>
      </c>
      <c r="G110" s="88">
        <v>6000</v>
      </c>
      <c r="H110" s="374">
        <v>0</v>
      </c>
      <c r="I110" s="364"/>
    </row>
    <row r="111" spans="1:9" ht="7.5" customHeight="1" thickBot="1">
      <c r="A111" s="26"/>
      <c r="B111" s="35"/>
      <c r="C111" s="127"/>
      <c r="D111" s="360"/>
      <c r="E111" s="360"/>
      <c r="F111" s="360"/>
      <c r="G111" s="360"/>
      <c r="H111" s="361"/>
      <c r="I111" s="361"/>
    </row>
    <row r="112" spans="1:9" ht="30" customHeight="1" thickBot="1" thickTop="1">
      <c r="A112" s="366" t="s">
        <v>1062</v>
      </c>
      <c r="B112" s="367"/>
      <c r="C112" s="368"/>
      <c r="D112" s="472" t="s">
        <v>402</v>
      </c>
      <c r="E112" s="473"/>
      <c r="F112" s="473"/>
      <c r="G112" s="474"/>
      <c r="H112" s="452" t="s">
        <v>914</v>
      </c>
      <c r="I112" s="453"/>
    </row>
    <row r="113" spans="1:9" ht="19.5" thickTop="1">
      <c r="A113" s="373">
        <v>6.8</v>
      </c>
      <c r="B113" s="4" t="s">
        <v>874</v>
      </c>
      <c r="C113" s="5"/>
      <c r="D113" s="6">
        <v>1998</v>
      </c>
      <c r="E113" s="6">
        <v>1999</v>
      </c>
      <c r="F113" s="6">
        <v>2000</v>
      </c>
      <c r="G113" s="7">
        <v>2001</v>
      </c>
      <c r="H113" s="6">
        <v>2003</v>
      </c>
      <c r="I113" s="6">
        <v>2010</v>
      </c>
    </row>
    <row r="114" spans="1:9" ht="7.5" customHeight="1">
      <c r="A114" s="8"/>
      <c r="B114" s="43"/>
      <c r="C114" s="44"/>
      <c r="D114" s="11"/>
      <c r="E114" s="11"/>
      <c r="F114" s="11"/>
      <c r="G114" s="11"/>
      <c r="H114" s="12"/>
      <c r="I114" s="12"/>
    </row>
    <row r="115" spans="1:9" ht="14.25">
      <c r="A115" s="58"/>
      <c r="B115" s="33" t="s">
        <v>875</v>
      </c>
      <c r="C115" s="16" t="s">
        <v>876</v>
      </c>
      <c r="D115" s="331"/>
      <c r="E115" s="331"/>
      <c r="F115" s="331"/>
      <c r="G115" s="331"/>
      <c r="H115" s="337"/>
      <c r="I115" s="364"/>
    </row>
    <row r="116" spans="1:9" ht="13.5" customHeight="1">
      <c r="A116" s="58"/>
      <c r="B116" s="21"/>
      <c r="C116" s="59" t="s">
        <v>877</v>
      </c>
      <c r="D116" s="80"/>
      <c r="E116" s="80"/>
      <c r="F116" s="80"/>
      <c r="G116" s="80"/>
      <c r="H116" s="381"/>
      <c r="I116" s="364"/>
    </row>
    <row r="117" spans="3:9" ht="13.5" customHeight="1">
      <c r="C117" t="s">
        <v>878</v>
      </c>
      <c r="D117" s="382">
        <v>1.042</v>
      </c>
      <c r="E117" s="382">
        <v>0.826</v>
      </c>
      <c r="F117" s="382">
        <v>0.98</v>
      </c>
      <c r="G117" s="382">
        <v>0.91</v>
      </c>
      <c r="H117" s="383">
        <v>0.96</v>
      </c>
      <c r="I117" s="364"/>
    </row>
    <row r="118" spans="3:9" ht="13.5" customHeight="1">
      <c r="C118" t="s">
        <v>879</v>
      </c>
      <c r="D118" s="382">
        <v>1.166</v>
      </c>
      <c r="E118" s="382">
        <v>0.895</v>
      </c>
      <c r="F118" s="382">
        <v>1.35</v>
      </c>
      <c r="G118" s="382">
        <v>1.24</v>
      </c>
      <c r="H118" s="383">
        <v>1.14</v>
      </c>
      <c r="I118" s="364"/>
    </row>
    <row r="119" spans="3:9" ht="13.5" customHeight="1">
      <c r="C119" t="s">
        <v>880</v>
      </c>
      <c r="D119" s="382">
        <v>0.512</v>
      </c>
      <c r="E119" s="382">
        <v>0.548</v>
      </c>
      <c r="F119" s="382">
        <v>0.51</v>
      </c>
      <c r="G119" s="382">
        <v>0.46</v>
      </c>
      <c r="H119" s="383">
        <v>0.52</v>
      </c>
      <c r="I119" s="364"/>
    </row>
    <row r="120" spans="1:9" ht="27" customHeight="1">
      <c r="A120" s="58"/>
      <c r="B120" s="21"/>
      <c r="C120" s="93" t="s">
        <v>435</v>
      </c>
      <c r="D120" s="382">
        <v>0.588</v>
      </c>
      <c r="E120" s="382">
        <v>0.565</v>
      </c>
      <c r="F120" s="382">
        <v>0.71</v>
      </c>
      <c r="G120" s="382">
        <v>0.64</v>
      </c>
      <c r="H120" s="384">
        <v>0.62</v>
      </c>
      <c r="I120" s="364"/>
    </row>
    <row r="121" spans="1:9" ht="13.5" customHeight="1">
      <c r="A121" s="58"/>
      <c r="B121" s="21"/>
      <c r="C121" s="59" t="s">
        <v>436</v>
      </c>
      <c r="D121" s="80"/>
      <c r="E121" s="80"/>
      <c r="F121" s="80"/>
      <c r="G121" s="80"/>
      <c r="H121" s="381"/>
      <c r="I121" s="364"/>
    </row>
    <row r="122" spans="3:9" ht="13.5" customHeight="1">
      <c r="C122" t="s">
        <v>878</v>
      </c>
      <c r="D122" s="382">
        <v>1.781</v>
      </c>
      <c r="E122" s="382">
        <v>1.766</v>
      </c>
      <c r="F122" s="382">
        <v>1.69</v>
      </c>
      <c r="G122" s="382">
        <v>1.73</v>
      </c>
      <c r="H122" s="383">
        <v>1.75</v>
      </c>
      <c r="I122" s="364"/>
    </row>
    <row r="123" spans="3:9" ht="13.5" customHeight="1">
      <c r="C123" t="s">
        <v>879</v>
      </c>
      <c r="D123" s="382">
        <v>2.116</v>
      </c>
      <c r="E123" s="382">
        <v>2.071</v>
      </c>
      <c r="F123" s="382">
        <v>1.88</v>
      </c>
      <c r="G123" s="382">
        <v>1.93</v>
      </c>
      <c r="H123" s="383">
        <v>2.05</v>
      </c>
      <c r="I123" s="364"/>
    </row>
    <row r="124" spans="3:9" ht="13.5" customHeight="1">
      <c r="C124" t="s">
        <v>880</v>
      </c>
      <c r="D124" s="382">
        <v>0.692</v>
      </c>
      <c r="E124" s="382">
        <v>0.722</v>
      </c>
      <c r="F124" s="382">
        <v>0.72</v>
      </c>
      <c r="G124" s="382">
        <v>0.74</v>
      </c>
      <c r="H124" s="383">
        <v>0.71</v>
      </c>
      <c r="I124" s="364"/>
    </row>
    <row r="125" spans="1:9" ht="27" customHeight="1">
      <c r="A125" s="58"/>
      <c r="B125" s="21"/>
      <c r="C125" s="93" t="s">
        <v>435</v>
      </c>
      <c r="D125" s="382">
        <v>0.815</v>
      </c>
      <c r="E125" s="382">
        <v>0.844</v>
      </c>
      <c r="F125" s="382">
        <v>0.81</v>
      </c>
      <c r="G125" s="382">
        <v>0.83</v>
      </c>
      <c r="H125" s="384">
        <v>0.83</v>
      </c>
      <c r="I125" s="364"/>
    </row>
    <row r="126" spans="1:9" ht="13.5" customHeight="1">
      <c r="A126" s="58"/>
      <c r="B126" s="21"/>
      <c r="C126" s="59" t="s">
        <v>823</v>
      </c>
      <c r="D126" s="80"/>
      <c r="E126" s="80"/>
      <c r="F126" s="80"/>
      <c r="G126" s="80"/>
      <c r="H126" s="381"/>
      <c r="I126" s="364"/>
    </row>
    <row r="127" spans="3:9" ht="13.5" customHeight="1">
      <c r="C127" t="s">
        <v>878</v>
      </c>
      <c r="D127" s="382">
        <v>1.833</v>
      </c>
      <c r="E127" s="382">
        <v>1.824</v>
      </c>
      <c r="F127" s="382">
        <v>1.82</v>
      </c>
      <c r="G127" s="382">
        <v>1.74</v>
      </c>
      <c r="H127" s="383">
        <v>1.83</v>
      </c>
      <c r="I127" s="364"/>
    </row>
    <row r="128" spans="3:9" ht="13.5" customHeight="1">
      <c r="C128" t="s">
        <v>879</v>
      </c>
      <c r="D128" s="382">
        <v>2.065</v>
      </c>
      <c r="E128" s="382">
        <v>2.045</v>
      </c>
      <c r="F128" s="382">
        <v>1.97</v>
      </c>
      <c r="G128" s="382">
        <v>2.01</v>
      </c>
      <c r="H128" s="383">
        <v>2.03</v>
      </c>
      <c r="I128" s="364"/>
    </row>
    <row r="129" spans="3:9" ht="13.5" customHeight="1">
      <c r="C129" t="s">
        <v>880</v>
      </c>
      <c r="D129" s="382">
        <v>0.768</v>
      </c>
      <c r="E129" s="382">
        <v>0.757</v>
      </c>
      <c r="F129" s="382">
        <v>0.76</v>
      </c>
      <c r="G129" s="382">
        <v>0.73</v>
      </c>
      <c r="H129" s="383">
        <v>0.77</v>
      </c>
      <c r="I129" s="364"/>
    </row>
    <row r="130" spans="1:9" ht="27" customHeight="1">
      <c r="A130" s="58"/>
      <c r="B130" s="21"/>
      <c r="C130" s="93" t="s">
        <v>435</v>
      </c>
      <c r="D130" s="382">
        <v>0.86</v>
      </c>
      <c r="E130" s="382">
        <v>0.858</v>
      </c>
      <c r="F130" s="382">
        <v>0.83</v>
      </c>
      <c r="G130" s="382">
        <v>0.84</v>
      </c>
      <c r="H130" s="384">
        <v>0.86</v>
      </c>
      <c r="I130" s="364"/>
    </row>
    <row r="131" spans="1:9" ht="7.5" customHeight="1" thickBot="1">
      <c r="A131" s="26"/>
      <c r="B131" s="35"/>
      <c r="C131" s="36"/>
      <c r="D131" s="360"/>
      <c r="E131" s="360"/>
      <c r="F131" s="360"/>
      <c r="G131" s="360"/>
      <c r="H131" s="361"/>
      <c r="I131" s="361"/>
    </row>
    <row r="132" ht="14.25" thickBot="1" thickTop="1"/>
    <row r="133" spans="1:9" ht="30" customHeight="1" thickBot="1" thickTop="1">
      <c r="A133" s="366" t="s">
        <v>824</v>
      </c>
      <c r="B133" s="367"/>
      <c r="C133" s="105"/>
      <c r="D133" s="472" t="s">
        <v>402</v>
      </c>
      <c r="E133" s="473"/>
      <c r="F133" s="473"/>
      <c r="G133" s="474"/>
      <c r="H133" s="452" t="s">
        <v>914</v>
      </c>
      <c r="I133" s="453"/>
    </row>
    <row r="134" spans="1:9" ht="20.25" thickBot="1" thickTop="1">
      <c r="A134" s="373">
        <v>6.9</v>
      </c>
      <c r="B134" s="385" t="s">
        <v>825</v>
      </c>
      <c r="C134" s="386"/>
      <c r="D134" s="6">
        <v>1999</v>
      </c>
      <c r="E134" s="6">
        <v>2000</v>
      </c>
      <c r="F134" s="6">
        <v>2001</v>
      </c>
      <c r="G134" s="7">
        <v>2002</v>
      </c>
      <c r="H134" s="6">
        <v>2005</v>
      </c>
      <c r="I134" s="6">
        <v>2010</v>
      </c>
    </row>
    <row r="135" spans="1:9" ht="7.5" customHeight="1" thickTop="1">
      <c r="A135" s="8"/>
      <c r="B135" s="43"/>
      <c r="C135" s="44"/>
      <c r="D135" s="362"/>
      <c r="E135" s="362"/>
      <c r="F135" s="362"/>
      <c r="G135" s="362"/>
      <c r="H135" s="363"/>
      <c r="I135" s="363"/>
    </row>
    <row r="136" spans="1:9" ht="14.25">
      <c r="A136" s="58"/>
      <c r="B136" s="33" t="s">
        <v>826</v>
      </c>
      <c r="C136" s="16" t="s">
        <v>827</v>
      </c>
      <c r="D136" s="331"/>
      <c r="E136" s="331"/>
      <c r="F136" s="331"/>
      <c r="G136" s="331"/>
      <c r="H136" s="81"/>
      <c r="I136" s="81"/>
    </row>
    <row r="137" spans="1:9" ht="14.25">
      <c r="A137" s="58"/>
      <c r="B137" s="33"/>
      <c r="C137" s="59" t="s">
        <v>828</v>
      </c>
      <c r="D137" s="132">
        <v>17.2</v>
      </c>
      <c r="E137" s="132">
        <v>18.2</v>
      </c>
      <c r="F137" s="132">
        <v>18.8</v>
      </c>
      <c r="G137" s="132">
        <v>19.9</v>
      </c>
      <c r="H137" s="364"/>
      <c r="I137" s="364"/>
    </row>
    <row r="138" spans="1:9" ht="14.25">
      <c r="A138" s="58"/>
      <c r="B138" s="33"/>
      <c r="C138" s="59" t="s">
        <v>829</v>
      </c>
      <c r="D138" s="88">
        <v>13358</v>
      </c>
      <c r="E138" s="88">
        <v>13109</v>
      </c>
      <c r="F138" s="88">
        <v>13332</v>
      </c>
      <c r="G138" s="88">
        <v>14040</v>
      </c>
      <c r="H138" s="364"/>
      <c r="I138" s="364"/>
    </row>
    <row r="139" spans="1:9" ht="7.5" customHeight="1" thickBot="1">
      <c r="A139" s="26"/>
      <c r="B139" s="35"/>
      <c r="C139" s="36"/>
      <c r="D139" s="360"/>
      <c r="E139" s="360"/>
      <c r="F139" s="360"/>
      <c r="G139" s="360"/>
      <c r="H139" s="361"/>
      <c r="I139" s="361"/>
    </row>
    <row r="140" ht="15" customHeight="1" thickTop="1"/>
    <row r="141" spans="1:9" ht="18.75">
      <c r="A141" s="387">
        <v>6.1</v>
      </c>
      <c r="B141" s="4" t="s">
        <v>830</v>
      </c>
      <c r="C141" s="5"/>
      <c r="D141" s="6">
        <v>1998</v>
      </c>
      <c r="E141" s="6">
        <v>1999</v>
      </c>
      <c r="F141" s="6">
        <v>2000</v>
      </c>
      <c r="G141" s="7">
        <v>2001</v>
      </c>
      <c r="H141" s="6">
        <v>2005</v>
      </c>
      <c r="I141" s="6">
        <v>2010</v>
      </c>
    </row>
    <row r="142" spans="1:9" ht="7.5" customHeight="1">
      <c r="A142" s="8"/>
      <c r="B142" s="43"/>
      <c r="C142" s="44"/>
      <c r="D142" s="362"/>
      <c r="E142" s="362"/>
      <c r="F142" s="362"/>
      <c r="G142" s="362"/>
      <c r="H142" s="363"/>
      <c r="I142" s="363"/>
    </row>
    <row r="143" spans="1:9" ht="13.5" customHeight="1">
      <c r="A143" s="49"/>
      <c r="B143" s="33" t="s">
        <v>831</v>
      </c>
      <c r="C143" s="16" t="s">
        <v>832</v>
      </c>
      <c r="D143" s="331"/>
      <c r="E143" s="331"/>
      <c r="F143" s="331"/>
      <c r="G143" s="331"/>
      <c r="H143" s="364"/>
      <c r="I143" s="364"/>
    </row>
    <row r="144" spans="1:9" ht="14.25">
      <c r="A144" s="58"/>
      <c r="B144" s="21"/>
      <c r="C144" s="59" t="s">
        <v>833</v>
      </c>
      <c r="D144" s="382">
        <v>2.291</v>
      </c>
      <c r="E144" s="388">
        <v>2.408</v>
      </c>
      <c r="F144" s="382">
        <v>2.558</v>
      </c>
      <c r="G144" s="382">
        <v>2.638</v>
      </c>
      <c r="H144" s="350"/>
      <c r="I144" s="389"/>
    </row>
    <row r="145" spans="1:9" ht="14.25">
      <c r="A145" s="58"/>
      <c r="B145" s="21"/>
      <c r="C145" s="59" t="s">
        <v>834</v>
      </c>
      <c r="D145" s="390">
        <v>1.13</v>
      </c>
      <c r="E145" s="390">
        <v>1.17</v>
      </c>
      <c r="F145" s="390">
        <v>1.57</v>
      </c>
      <c r="G145" s="390">
        <v>1.91</v>
      </c>
      <c r="H145" s="81"/>
      <c r="I145" s="81"/>
    </row>
    <row r="146" spans="1:9" ht="7.5" customHeight="1" thickBot="1">
      <c r="A146" s="26"/>
      <c r="B146" s="35"/>
      <c r="C146" s="36"/>
      <c r="D146" s="360"/>
      <c r="E146" s="360"/>
      <c r="F146" s="360"/>
      <c r="G146" s="360"/>
      <c r="H146" s="361"/>
      <c r="I146" s="361"/>
    </row>
    <row r="147" spans="1:9" ht="7.5" customHeight="1" thickTop="1">
      <c r="A147" s="8"/>
      <c r="B147" s="43"/>
      <c r="C147" s="44"/>
      <c r="D147" s="11"/>
      <c r="E147" s="11"/>
      <c r="F147" s="11"/>
      <c r="G147" s="11"/>
      <c r="H147" s="12"/>
      <c r="I147" s="12"/>
    </row>
    <row r="148" spans="1:9" ht="27">
      <c r="A148" s="49"/>
      <c r="B148" s="33" t="s">
        <v>835</v>
      </c>
      <c r="C148" s="16" t="s">
        <v>836</v>
      </c>
      <c r="D148" s="24"/>
      <c r="E148" s="24"/>
      <c r="F148" s="24"/>
      <c r="G148" s="24"/>
      <c r="H148" s="364"/>
      <c r="I148" s="364"/>
    </row>
    <row r="149" spans="1:9" ht="15">
      <c r="A149" s="49"/>
      <c r="B149" s="33"/>
      <c r="C149" s="59" t="s">
        <v>837</v>
      </c>
      <c r="D149" s="80">
        <v>0.28</v>
      </c>
      <c r="E149" s="80">
        <v>0.27</v>
      </c>
      <c r="F149" s="80">
        <v>0.33</v>
      </c>
      <c r="G149" s="80">
        <v>0.303</v>
      </c>
      <c r="H149" s="81"/>
      <c r="I149" s="81"/>
    </row>
    <row r="150" spans="1:9" ht="15">
      <c r="A150" s="49"/>
      <c r="B150" s="33"/>
      <c r="C150" s="59" t="s">
        <v>838</v>
      </c>
      <c r="D150" s="80">
        <v>0.4</v>
      </c>
      <c r="E150" s="80">
        <v>0.39</v>
      </c>
      <c r="F150" s="80">
        <v>0.42</v>
      </c>
      <c r="G150" s="80">
        <v>0.414</v>
      </c>
      <c r="H150" s="81"/>
      <c r="I150" s="81"/>
    </row>
    <row r="151" spans="1:9" ht="15">
      <c r="A151" s="49"/>
      <c r="B151" s="33"/>
      <c r="C151" s="59" t="s">
        <v>839</v>
      </c>
      <c r="D151" s="80">
        <v>0.32</v>
      </c>
      <c r="E151" s="80">
        <v>0.33</v>
      </c>
      <c r="F151" s="80">
        <v>0.24</v>
      </c>
      <c r="G151" s="80">
        <v>0.283</v>
      </c>
      <c r="H151" s="81"/>
      <c r="I151" s="81"/>
    </row>
    <row r="152" spans="1:9" ht="7.5" customHeight="1" thickBot="1">
      <c r="A152" s="26"/>
      <c r="B152" s="35"/>
      <c r="C152" s="36"/>
      <c r="D152" s="360"/>
      <c r="E152" s="360"/>
      <c r="F152" s="360"/>
      <c r="G152" s="360"/>
      <c r="H152" s="361"/>
      <c r="I152" s="361"/>
    </row>
    <row r="153" ht="13.5" thickTop="1"/>
  </sheetData>
  <mergeCells count="17">
    <mergeCell ref="A2:I2"/>
    <mergeCell ref="A4:I4"/>
    <mergeCell ref="A6:I6"/>
    <mergeCell ref="D83:G83"/>
    <mergeCell ref="H83:I83"/>
    <mergeCell ref="D55:G55"/>
    <mergeCell ref="H55:I55"/>
    <mergeCell ref="D13:G13"/>
    <mergeCell ref="H13:I13"/>
    <mergeCell ref="D39:G39"/>
    <mergeCell ref="H39:I39"/>
    <mergeCell ref="D133:G133"/>
    <mergeCell ref="H133:I133"/>
    <mergeCell ref="D112:G112"/>
    <mergeCell ref="H112:I112"/>
    <mergeCell ref="D69:G69"/>
    <mergeCell ref="D58:G58"/>
  </mergeCells>
  <printOptions horizontalCentered="1"/>
  <pageMargins left="0.75" right="0.75" top="0.75" bottom="0.75" header="0.5" footer="0.5"/>
  <pageSetup firstPageNumber="76" useFirstPageNumber="1" horizontalDpi="406" verticalDpi="406" orientation="landscape" r:id="rId2"/>
  <headerFooter alignWithMargins="0">
    <oddFooter>&amp;L&amp;"Arial,Bold"&amp;12&amp;P    &amp;"Book Antiqua,Bold Italic"&amp;14Our Environment&amp;R&amp;"Arial,Bold"THE BROWARD BENCHMARKS 2002</oddFooter>
  </headerFooter>
  <rowBreaks count="7" manualBreakCount="7">
    <brk id="2" max="255" man="1"/>
    <brk id="12" max="255" man="1"/>
    <brk id="38" max="8" man="1"/>
    <brk id="54" max="8" man="1"/>
    <brk id="82" max="8" man="1"/>
    <brk id="111" max="8" man="1"/>
    <brk id="132" max="255" man="1"/>
  </rowBreaks>
  <drawing r:id="rId1"/>
</worksheet>
</file>

<file path=xl/worksheets/sheet7.xml><?xml version="1.0" encoding="utf-8"?>
<worksheet xmlns="http://schemas.openxmlformats.org/spreadsheetml/2006/main" xmlns:r="http://schemas.openxmlformats.org/officeDocument/2006/relationships">
  <sheetPr codeName="Sheet7"/>
  <dimension ref="A2:I159"/>
  <sheetViews>
    <sheetView tabSelected="1"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9" width="9.7109375" style="0" customWidth="1"/>
  </cols>
  <sheetData>
    <row r="1" ht="300" customHeight="1"/>
    <row r="2" spans="1:9" ht="66" customHeight="1">
      <c r="A2" s="485" t="s">
        <v>842</v>
      </c>
      <c r="B2" s="485"/>
      <c r="C2" s="485"/>
      <c r="D2" s="485"/>
      <c r="E2" s="485"/>
      <c r="F2" s="485"/>
      <c r="G2" s="485"/>
      <c r="H2" s="485"/>
      <c r="I2" s="485"/>
    </row>
    <row r="4" spans="1:9" ht="120.75" customHeight="1">
      <c r="A4" s="481" t="s">
        <v>1084</v>
      </c>
      <c r="B4" s="482"/>
      <c r="C4" s="482"/>
      <c r="D4" s="482"/>
      <c r="E4" s="482"/>
      <c r="F4" s="482"/>
      <c r="G4" s="482"/>
      <c r="H4" s="482"/>
      <c r="I4" s="482"/>
    </row>
    <row r="6" spans="1:9" ht="147.75" customHeight="1">
      <c r="A6" s="481" t="s">
        <v>1085</v>
      </c>
      <c r="B6" s="482"/>
      <c r="C6" s="482"/>
      <c r="D6" s="482"/>
      <c r="E6" s="482"/>
      <c r="F6" s="482"/>
      <c r="G6" s="482"/>
      <c r="H6" s="482"/>
      <c r="I6" s="482"/>
    </row>
    <row r="8" spans="1:9" ht="24.75" thickBot="1">
      <c r="A8" s="94" t="s">
        <v>302</v>
      </c>
      <c r="B8" s="95"/>
      <c r="C8" s="95"/>
      <c r="D8" s="95"/>
      <c r="E8" s="96"/>
      <c r="F8" s="96"/>
      <c r="G8" s="96"/>
      <c r="H8" s="96"/>
      <c r="I8" s="96"/>
    </row>
    <row r="9" spans="1:9" ht="25.5" thickBot="1" thickTop="1">
      <c r="A9" s="98"/>
      <c r="B9" s="99">
        <v>7.1</v>
      </c>
      <c r="C9" s="100" t="s">
        <v>1086</v>
      </c>
      <c r="D9" s="101"/>
      <c r="E9" s="111">
        <v>7.7</v>
      </c>
      <c r="F9" s="100" t="s">
        <v>1087</v>
      </c>
      <c r="G9" s="100"/>
      <c r="H9" s="100"/>
      <c r="I9" s="100"/>
    </row>
    <row r="10" spans="1:9" ht="25.5" thickBot="1" thickTop="1">
      <c r="A10" s="98"/>
      <c r="B10" s="99">
        <v>7.2</v>
      </c>
      <c r="C10" s="100" t="s">
        <v>65</v>
      </c>
      <c r="D10" s="104"/>
      <c r="E10" s="106">
        <v>7.8</v>
      </c>
      <c r="F10" s="100" t="s">
        <v>1088</v>
      </c>
      <c r="G10" s="100"/>
      <c r="H10" s="100"/>
      <c r="I10" s="100"/>
    </row>
    <row r="11" spans="1:9" s="3" customFormat="1" ht="30" customHeight="1" thickBot="1" thickTop="1">
      <c r="A11" s="1" t="s">
        <v>1089</v>
      </c>
      <c r="B11" s="2"/>
      <c r="D11" s="443" t="s">
        <v>402</v>
      </c>
      <c r="E11" s="444"/>
      <c r="F11" s="444"/>
      <c r="G11" s="445"/>
      <c r="H11" s="452" t="s">
        <v>914</v>
      </c>
      <c r="I11" s="453"/>
    </row>
    <row r="12" spans="1:9" s="5" customFormat="1" ht="19.5" customHeight="1" thickTop="1">
      <c r="A12" s="116">
        <v>7.1</v>
      </c>
      <c r="B12" s="4" t="s">
        <v>1086</v>
      </c>
      <c r="D12" s="6">
        <v>1997</v>
      </c>
      <c r="E12" s="6">
        <v>2000</v>
      </c>
      <c r="F12" s="6">
        <v>2001</v>
      </c>
      <c r="G12" s="7">
        <v>2002</v>
      </c>
      <c r="H12" s="6">
        <v>2005</v>
      </c>
      <c r="I12" s="6">
        <v>2010</v>
      </c>
    </row>
    <row r="13" spans="1:9" s="13" customFormat="1" ht="7.5" customHeight="1">
      <c r="A13" s="8"/>
      <c r="B13" s="43"/>
      <c r="C13" s="44"/>
      <c r="D13" s="11"/>
      <c r="E13" s="11"/>
      <c r="F13" s="11"/>
      <c r="G13" s="11"/>
      <c r="H13" s="12"/>
      <c r="I13" s="12"/>
    </row>
    <row r="14" spans="1:9" s="20" customFormat="1" ht="42" customHeight="1">
      <c r="A14" s="49"/>
      <c r="B14" s="33" t="s">
        <v>1090</v>
      </c>
      <c r="C14" s="16" t="s">
        <v>183</v>
      </c>
      <c r="D14" s="331"/>
      <c r="E14" s="331"/>
      <c r="F14" s="331"/>
      <c r="G14" s="331"/>
      <c r="H14" s="364"/>
      <c r="I14" s="364"/>
    </row>
    <row r="15" spans="1:9" ht="15" customHeight="1">
      <c r="A15" s="58"/>
      <c r="B15" s="21"/>
      <c r="C15" s="59" t="s">
        <v>580</v>
      </c>
      <c r="D15" s="331"/>
      <c r="E15" s="331"/>
      <c r="F15" s="331"/>
      <c r="G15" s="331"/>
      <c r="H15" s="329"/>
      <c r="I15" s="330"/>
    </row>
    <row r="16" spans="1:9" ht="15" customHeight="1">
      <c r="A16" s="58"/>
      <c r="B16" s="21"/>
      <c r="C16" s="59" t="s">
        <v>186</v>
      </c>
      <c r="D16" s="71">
        <f>0.047+0.33</f>
        <v>0.377</v>
      </c>
      <c r="E16" s="331" t="s">
        <v>1118</v>
      </c>
      <c r="F16" s="331" t="s">
        <v>1118</v>
      </c>
      <c r="G16" s="331" t="s">
        <v>1118</v>
      </c>
      <c r="H16" s="329"/>
      <c r="I16" s="330"/>
    </row>
    <row r="17" spans="1:9" ht="15" customHeight="1">
      <c r="A17" s="58"/>
      <c r="B17" s="21"/>
      <c r="C17" s="59" t="s">
        <v>187</v>
      </c>
      <c r="D17" s="331" t="s">
        <v>1118</v>
      </c>
      <c r="E17" s="71">
        <f>0.06+0.378</f>
        <v>0.438</v>
      </c>
      <c r="F17" s="331" t="s">
        <v>1118</v>
      </c>
      <c r="G17" s="71">
        <f>0.071+0.406</f>
        <v>0.47700000000000004</v>
      </c>
      <c r="H17" s="337"/>
      <c r="I17" s="337"/>
    </row>
    <row r="18" spans="1:9" ht="15" customHeight="1">
      <c r="A18" s="58"/>
      <c r="B18" s="21"/>
      <c r="C18" s="59" t="s">
        <v>581</v>
      </c>
      <c r="D18" s="71"/>
      <c r="E18" s="71"/>
      <c r="F18" s="71"/>
      <c r="G18" s="331"/>
      <c r="H18" s="329"/>
      <c r="I18" s="330"/>
    </row>
    <row r="19" spans="1:9" ht="15" customHeight="1">
      <c r="A19" s="58"/>
      <c r="B19" s="21"/>
      <c r="C19" s="59" t="s">
        <v>184</v>
      </c>
      <c r="D19" s="71">
        <v>0.24</v>
      </c>
      <c r="E19" s="71">
        <f>0.04+0.26</f>
        <v>0.3</v>
      </c>
      <c r="F19" s="71">
        <f>0.05+0.29</f>
        <v>0.33999999999999997</v>
      </c>
      <c r="G19" s="331" t="s">
        <v>1118</v>
      </c>
      <c r="H19" s="329"/>
      <c r="I19" s="330"/>
    </row>
    <row r="20" spans="1:9" ht="15" customHeight="1">
      <c r="A20" s="58"/>
      <c r="B20" s="21"/>
      <c r="C20" s="59" t="s">
        <v>185</v>
      </c>
      <c r="D20" s="71">
        <v>0.38</v>
      </c>
      <c r="E20" s="71">
        <f>0.06+0.4</f>
        <v>0.46</v>
      </c>
      <c r="F20" s="71">
        <f>0.07+0.33</f>
        <v>0.4</v>
      </c>
      <c r="G20" s="331" t="s">
        <v>1118</v>
      </c>
      <c r="H20" s="329"/>
      <c r="I20" s="330"/>
    </row>
    <row r="21" spans="1:9" s="13" customFormat="1" ht="7.5" customHeight="1" thickBot="1">
      <c r="A21" s="26"/>
      <c r="B21" s="35"/>
      <c r="C21" s="36"/>
      <c r="D21" s="360"/>
      <c r="E21" s="360"/>
      <c r="F21" s="360"/>
      <c r="G21" s="360"/>
      <c r="H21" s="361"/>
      <c r="I21" s="361"/>
    </row>
    <row r="22" spans="1:9" s="13" customFormat="1" ht="7.5" customHeight="1" thickTop="1">
      <c r="A22" s="8"/>
      <c r="B22" s="43"/>
      <c r="C22" s="44"/>
      <c r="D22" s="11"/>
      <c r="E22" s="11"/>
      <c r="F22" s="11"/>
      <c r="G22" s="11"/>
      <c r="H22" s="12"/>
      <c r="I22" s="12"/>
    </row>
    <row r="23" spans="1:9" s="20" customFormat="1" ht="42" customHeight="1">
      <c r="A23" s="49"/>
      <c r="B23" s="33" t="s">
        <v>1093</v>
      </c>
      <c r="C23" s="16" t="s">
        <v>182</v>
      </c>
      <c r="D23" s="331"/>
      <c r="E23" s="331"/>
      <c r="F23" s="331"/>
      <c r="G23" s="331"/>
      <c r="H23" s="364"/>
      <c r="I23" s="364"/>
    </row>
    <row r="24" spans="1:9" ht="15" customHeight="1">
      <c r="A24" s="58"/>
      <c r="B24" s="21"/>
      <c r="C24" s="59" t="s">
        <v>580</v>
      </c>
      <c r="D24" s="80">
        <f>0.434+0.054</f>
        <v>0.488</v>
      </c>
      <c r="E24" s="80">
        <f>0.477+0.157+0.028</f>
        <v>0.662</v>
      </c>
      <c r="F24" s="331" t="s">
        <v>1118</v>
      </c>
      <c r="G24" s="80">
        <f>0.487+0.165+0.025</f>
        <v>0.677</v>
      </c>
      <c r="H24" s="337"/>
      <c r="I24" s="337"/>
    </row>
    <row r="25" spans="1:9" ht="15" customHeight="1">
      <c r="A25" s="58"/>
      <c r="B25" s="21"/>
      <c r="C25" s="59" t="s">
        <v>581</v>
      </c>
      <c r="D25" s="331" t="s">
        <v>1118</v>
      </c>
      <c r="E25" s="331" t="s">
        <v>1118</v>
      </c>
      <c r="F25" s="80">
        <f>0.04+0.36</f>
        <v>0.39999999999999997</v>
      </c>
      <c r="G25" s="331" t="s">
        <v>1118</v>
      </c>
      <c r="H25" s="329"/>
      <c r="I25" s="330"/>
    </row>
    <row r="26" spans="1:9" s="13" customFormat="1" ht="7.5" customHeight="1" thickBot="1">
      <c r="A26" s="26"/>
      <c r="B26" s="35"/>
      <c r="C26" s="36"/>
      <c r="D26" s="360"/>
      <c r="E26" s="360"/>
      <c r="F26" s="360"/>
      <c r="G26" s="360"/>
      <c r="H26" s="361"/>
      <c r="I26" s="361"/>
    </row>
    <row r="27" ht="15" customHeight="1" thickTop="1"/>
    <row r="28" spans="1:9" s="5" customFormat="1" ht="19.5" customHeight="1">
      <c r="A28" s="116">
        <v>7.2</v>
      </c>
      <c r="B28" s="4" t="s">
        <v>65</v>
      </c>
      <c r="D28" s="6">
        <v>1994</v>
      </c>
      <c r="E28" s="6">
        <v>1997</v>
      </c>
      <c r="F28" s="6">
        <v>2000</v>
      </c>
      <c r="G28" s="7">
        <v>2002</v>
      </c>
      <c r="H28" s="6">
        <v>2005</v>
      </c>
      <c r="I28" s="6">
        <v>2010</v>
      </c>
    </row>
    <row r="29" spans="1:9" s="13" customFormat="1" ht="7.5" customHeight="1">
      <c r="A29" s="8"/>
      <c r="B29" s="43"/>
      <c r="C29" s="44"/>
      <c r="D29" s="11"/>
      <c r="E29" s="11"/>
      <c r="F29" s="11"/>
      <c r="G29" s="11"/>
      <c r="H29" s="12"/>
      <c r="I29" s="12"/>
    </row>
    <row r="30" spans="1:9" s="20" customFormat="1" ht="39.75" customHeight="1">
      <c r="A30" s="49"/>
      <c r="B30" s="33" t="s">
        <v>1094</v>
      </c>
      <c r="C30" s="16" t="s">
        <v>924</v>
      </c>
      <c r="D30" s="331" t="s">
        <v>1118</v>
      </c>
      <c r="E30" s="80">
        <f>0.522+0.068</f>
        <v>0.5900000000000001</v>
      </c>
      <c r="F30" s="80">
        <f>0.5+0.253+0.094</f>
        <v>0.847</v>
      </c>
      <c r="G30" s="80">
        <f>0.435+0.294+0.103</f>
        <v>0.832</v>
      </c>
      <c r="H30" s="337"/>
      <c r="I30" s="337"/>
    </row>
    <row r="31" spans="1:9" s="13" customFormat="1" ht="7.5" customHeight="1" thickBot="1">
      <c r="A31" s="26"/>
      <c r="B31" s="35"/>
      <c r="C31" s="36"/>
      <c r="D31" s="360"/>
      <c r="E31" s="360"/>
      <c r="F31" s="360"/>
      <c r="G31" s="360"/>
      <c r="H31" s="361"/>
      <c r="I31" s="361"/>
    </row>
    <row r="32" spans="1:9" s="3" customFormat="1" ht="30" customHeight="1" thickBot="1" thickTop="1">
      <c r="A32" s="1" t="s">
        <v>1095</v>
      </c>
      <c r="B32" s="2"/>
      <c r="D32" s="443" t="s">
        <v>402</v>
      </c>
      <c r="E32" s="444"/>
      <c r="F32" s="444"/>
      <c r="G32" s="445"/>
      <c r="H32" s="452" t="s">
        <v>914</v>
      </c>
      <c r="I32" s="453"/>
    </row>
    <row r="33" spans="1:9" s="5" customFormat="1" ht="19.5" customHeight="1" thickTop="1">
      <c r="A33" s="373">
        <v>7.3</v>
      </c>
      <c r="B33" s="4" t="s">
        <v>1096</v>
      </c>
      <c r="D33" s="6" t="s">
        <v>591</v>
      </c>
      <c r="E33" s="6">
        <v>1990</v>
      </c>
      <c r="F33" s="6">
        <v>1995</v>
      </c>
      <c r="G33" s="7">
        <v>2000</v>
      </c>
      <c r="H33" s="6">
        <v>2005</v>
      </c>
      <c r="I33" s="6">
        <v>2010</v>
      </c>
    </row>
    <row r="34" spans="1:9" s="13" customFormat="1" ht="7.5" customHeight="1">
      <c r="A34" s="8"/>
      <c r="B34" s="43"/>
      <c r="C34" s="44"/>
      <c r="D34" s="10"/>
      <c r="E34" s="11"/>
      <c r="F34" s="11"/>
      <c r="G34" s="11"/>
      <c r="H34" s="12"/>
      <c r="I34" s="12"/>
    </row>
    <row r="35" spans="1:9" ht="30" customHeight="1">
      <c r="A35" s="58"/>
      <c r="B35" s="33" t="s">
        <v>1097</v>
      </c>
      <c r="C35" s="16" t="s">
        <v>1098</v>
      </c>
      <c r="D35" s="84"/>
      <c r="E35" s="331"/>
      <c r="F35" s="331"/>
      <c r="G35" s="331"/>
      <c r="H35" s="81"/>
      <c r="I35" s="81"/>
    </row>
    <row r="36" spans="1:9" ht="15" customHeight="1">
      <c r="A36" s="58"/>
      <c r="B36" s="21"/>
      <c r="C36" s="59" t="s">
        <v>1099</v>
      </c>
      <c r="D36" s="342">
        <v>1595</v>
      </c>
      <c r="E36" s="331" t="s">
        <v>1118</v>
      </c>
      <c r="F36" s="331" t="s">
        <v>1118</v>
      </c>
      <c r="G36" s="331" t="s">
        <v>1118</v>
      </c>
      <c r="H36" s="329"/>
      <c r="I36" s="330"/>
    </row>
    <row r="37" spans="1:9" ht="15" customHeight="1">
      <c r="A37" s="58"/>
      <c r="B37" s="21"/>
      <c r="C37" s="59" t="s">
        <v>1100</v>
      </c>
      <c r="D37" s="342">
        <v>1084</v>
      </c>
      <c r="E37" s="331" t="s">
        <v>1118</v>
      </c>
      <c r="F37" s="331" t="s">
        <v>1118</v>
      </c>
      <c r="G37" s="331" t="s">
        <v>1118</v>
      </c>
      <c r="H37" s="329"/>
      <c r="I37" s="330"/>
    </row>
    <row r="38" spans="1:9" ht="15" customHeight="1">
      <c r="A38" s="58"/>
      <c r="B38" s="21"/>
      <c r="C38" s="59" t="s">
        <v>1101</v>
      </c>
      <c r="D38" s="342">
        <v>4829</v>
      </c>
      <c r="E38" s="331" t="s">
        <v>1118</v>
      </c>
      <c r="F38" s="331" t="s">
        <v>1118</v>
      </c>
      <c r="G38" s="331" t="s">
        <v>1118</v>
      </c>
      <c r="H38" s="337"/>
      <c r="I38" s="337"/>
    </row>
    <row r="39" spans="1:9" ht="15" customHeight="1">
      <c r="A39" s="58"/>
      <c r="B39" s="21"/>
      <c r="C39" s="59" t="s">
        <v>639</v>
      </c>
      <c r="D39" s="342">
        <v>8051</v>
      </c>
      <c r="E39" s="331" t="s">
        <v>1118</v>
      </c>
      <c r="F39" s="331" t="s">
        <v>1118</v>
      </c>
      <c r="G39" s="331" t="s">
        <v>1118</v>
      </c>
      <c r="H39" s="329"/>
      <c r="I39" s="330"/>
    </row>
    <row r="40" spans="1:9" s="13" customFormat="1" ht="7.5" customHeight="1" thickBot="1">
      <c r="A40" s="26"/>
      <c r="B40" s="35"/>
      <c r="C40" s="36"/>
      <c r="D40" s="37"/>
      <c r="E40" s="360"/>
      <c r="F40" s="360"/>
      <c r="G40" s="360"/>
      <c r="H40" s="361"/>
      <c r="I40" s="361"/>
    </row>
    <row r="41" spans="1:9" s="13" customFormat="1" ht="7.5" customHeight="1" thickTop="1">
      <c r="A41" s="8"/>
      <c r="B41" s="43"/>
      <c r="C41" s="44"/>
      <c r="D41" s="48"/>
      <c r="E41" s="362"/>
      <c r="F41" s="362"/>
      <c r="G41" s="362"/>
      <c r="H41" s="363"/>
      <c r="I41" s="363"/>
    </row>
    <row r="42" spans="1:9" ht="30" customHeight="1">
      <c r="A42" s="58"/>
      <c r="B42" s="33" t="s">
        <v>1102</v>
      </c>
      <c r="C42" s="16" t="s">
        <v>1103</v>
      </c>
      <c r="D42" s="84"/>
      <c r="E42" s="331"/>
      <c r="F42" s="331"/>
      <c r="G42" s="331"/>
      <c r="H42" s="81"/>
      <c r="I42" s="81"/>
    </row>
    <row r="43" spans="1:9" ht="15" customHeight="1">
      <c r="A43" s="58"/>
      <c r="B43" s="21"/>
      <c r="C43" s="59" t="s">
        <v>1104</v>
      </c>
      <c r="D43" s="125">
        <v>0.065</v>
      </c>
      <c r="E43" s="331" t="s">
        <v>1118</v>
      </c>
      <c r="F43" s="331" t="s">
        <v>1118</v>
      </c>
      <c r="G43" s="331" t="s">
        <v>1118</v>
      </c>
      <c r="H43" s="329"/>
      <c r="I43" s="330"/>
    </row>
    <row r="44" spans="1:9" ht="15" customHeight="1">
      <c r="A44" s="58"/>
      <c r="B44" s="21"/>
      <c r="C44" s="59" t="s">
        <v>1105</v>
      </c>
      <c r="D44" s="125">
        <v>0.044</v>
      </c>
      <c r="E44" s="331" t="s">
        <v>1118</v>
      </c>
      <c r="F44" s="331" t="s">
        <v>1118</v>
      </c>
      <c r="G44" s="331" t="s">
        <v>1118</v>
      </c>
      <c r="H44" s="329"/>
      <c r="I44" s="330"/>
    </row>
    <row r="45" spans="1:9" ht="15" customHeight="1">
      <c r="A45" s="58"/>
      <c r="B45" s="21"/>
      <c r="C45" s="59" t="s">
        <v>1106</v>
      </c>
      <c r="D45" s="84">
        <v>0.2</v>
      </c>
      <c r="E45" s="331" t="s">
        <v>1118</v>
      </c>
      <c r="F45" s="331" t="s">
        <v>1118</v>
      </c>
      <c r="G45" s="331" t="s">
        <v>1118</v>
      </c>
      <c r="H45" s="337"/>
      <c r="I45" s="337"/>
    </row>
    <row r="46" spans="1:9" ht="15" customHeight="1">
      <c r="A46" s="58"/>
      <c r="B46" s="21"/>
      <c r="C46" s="59" t="s">
        <v>1107</v>
      </c>
      <c r="D46" s="84">
        <v>0.31</v>
      </c>
      <c r="E46" s="331" t="s">
        <v>1118</v>
      </c>
      <c r="F46" s="331" t="s">
        <v>1118</v>
      </c>
      <c r="G46" s="331" t="s">
        <v>1118</v>
      </c>
      <c r="H46" s="329"/>
      <c r="I46" s="330"/>
    </row>
    <row r="47" spans="1:9" s="13" customFormat="1" ht="7.5" customHeight="1" thickBot="1">
      <c r="A47" s="26"/>
      <c r="B47" s="35"/>
      <c r="C47" s="36"/>
      <c r="D47" s="37"/>
      <c r="E47" s="360"/>
      <c r="F47" s="360"/>
      <c r="G47" s="360"/>
      <c r="H47" s="361"/>
      <c r="I47" s="361"/>
    </row>
    <row r="48" spans="1:9" s="13" customFormat="1" ht="7.5" customHeight="1" thickTop="1">
      <c r="A48" s="8"/>
      <c r="B48" s="43"/>
      <c r="C48" s="44"/>
      <c r="D48" s="10"/>
      <c r="E48" s="11"/>
      <c r="F48" s="11"/>
      <c r="G48" s="11"/>
      <c r="H48" s="12"/>
      <c r="I48" s="12"/>
    </row>
    <row r="49" spans="1:9" s="20" customFormat="1" ht="39.75" customHeight="1">
      <c r="A49" s="49"/>
      <c r="B49" s="33" t="s">
        <v>1108</v>
      </c>
      <c r="C49" s="16" t="s">
        <v>745</v>
      </c>
      <c r="D49" s="87" t="s">
        <v>1118</v>
      </c>
      <c r="E49" s="331" t="s">
        <v>1118</v>
      </c>
      <c r="F49" s="331" t="s">
        <v>1118</v>
      </c>
      <c r="G49" s="331" t="s">
        <v>1118</v>
      </c>
      <c r="H49" s="337"/>
      <c r="I49" s="337"/>
    </row>
    <row r="50" spans="1:9" s="13" customFormat="1" ht="7.5" customHeight="1" thickBot="1">
      <c r="A50" s="26"/>
      <c r="B50" s="35"/>
      <c r="C50" s="36"/>
      <c r="D50" s="37"/>
      <c r="E50" s="360"/>
      <c r="F50" s="360"/>
      <c r="G50" s="360"/>
      <c r="H50" s="361"/>
      <c r="I50" s="361"/>
    </row>
    <row r="51" ht="15" customHeight="1" thickTop="1"/>
    <row r="52" spans="1:9" s="5" customFormat="1" ht="19.5" customHeight="1">
      <c r="A52" s="373">
        <v>7.4</v>
      </c>
      <c r="B52" s="4" t="s">
        <v>1109</v>
      </c>
      <c r="D52" s="6" t="s">
        <v>591</v>
      </c>
      <c r="E52" s="6">
        <v>1994</v>
      </c>
      <c r="F52" s="6">
        <v>1997</v>
      </c>
      <c r="G52" s="7">
        <v>2000</v>
      </c>
      <c r="H52" s="6">
        <v>2005</v>
      </c>
      <c r="I52" s="6">
        <v>2010</v>
      </c>
    </row>
    <row r="53" spans="1:9" s="13" customFormat="1" ht="7.5" customHeight="1">
      <c r="A53" s="8"/>
      <c r="B53" s="43"/>
      <c r="C53" s="44"/>
      <c r="D53" s="10"/>
      <c r="E53" s="11"/>
      <c r="F53" s="11"/>
      <c r="G53" s="11"/>
      <c r="H53" s="12"/>
      <c r="I53" s="12"/>
    </row>
    <row r="54" spans="1:9" s="20" customFormat="1" ht="42" customHeight="1">
      <c r="A54" s="49"/>
      <c r="B54" s="33" t="s">
        <v>1110</v>
      </c>
      <c r="C54" s="16" t="s">
        <v>925</v>
      </c>
      <c r="D54" s="87"/>
      <c r="E54" s="331"/>
      <c r="F54" s="331"/>
      <c r="G54" s="331"/>
      <c r="H54" s="337"/>
      <c r="I54" s="337"/>
    </row>
    <row r="55" spans="1:9" ht="15" customHeight="1">
      <c r="A55" s="58"/>
      <c r="B55" s="21"/>
      <c r="C55" s="59" t="s">
        <v>1091</v>
      </c>
      <c r="D55" s="84">
        <v>0.44</v>
      </c>
      <c r="E55" s="331" t="s">
        <v>1118</v>
      </c>
      <c r="F55" s="331" t="s">
        <v>1118</v>
      </c>
      <c r="G55" s="331" t="s">
        <v>1118</v>
      </c>
      <c r="H55" s="329"/>
      <c r="I55" s="330"/>
    </row>
    <row r="56" spans="1:9" ht="15" customHeight="1">
      <c r="A56" s="58"/>
      <c r="B56" s="21"/>
      <c r="C56" s="59" t="s">
        <v>1092</v>
      </c>
      <c r="D56" s="84">
        <v>0.32</v>
      </c>
      <c r="E56" s="331" t="s">
        <v>1118</v>
      </c>
      <c r="F56" s="80">
        <f>0.05+0.281</f>
        <v>0.331</v>
      </c>
      <c r="G56" s="80">
        <f>0.045+0.206</f>
        <v>0.251</v>
      </c>
      <c r="H56" s="329"/>
      <c r="I56" s="330"/>
    </row>
    <row r="57" spans="1:9" ht="15" customHeight="1">
      <c r="A57" s="58"/>
      <c r="B57" s="21"/>
      <c r="C57" s="59" t="s">
        <v>1004</v>
      </c>
      <c r="D57" s="87" t="s">
        <v>1118</v>
      </c>
      <c r="E57" s="331" t="s">
        <v>1118</v>
      </c>
      <c r="F57" s="331" t="s">
        <v>1118</v>
      </c>
      <c r="G57" s="331" t="s">
        <v>1118</v>
      </c>
      <c r="H57" s="337"/>
      <c r="I57" s="337"/>
    </row>
    <row r="58" spans="1:9" ht="15" customHeight="1">
      <c r="A58" s="58"/>
      <c r="B58" s="21"/>
      <c r="C58" s="59" t="s">
        <v>1005</v>
      </c>
      <c r="D58" s="87" t="s">
        <v>1118</v>
      </c>
      <c r="E58" s="331" t="s">
        <v>1118</v>
      </c>
      <c r="F58" s="331" t="s">
        <v>1118</v>
      </c>
      <c r="G58" s="331" t="s">
        <v>1118</v>
      </c>
      <c r="H58" s="337"/>
      <c r="I58" s="337"/>
    </row>
    <row r="59" spans="1:9" s="13" customFormat="1" ht="7.5" customHeight="1" thickBot="1">
      <c r="A59" s="26"/>
      <c r="B59" s="35"/>
      <c r="C59" s="36"/>
      <c r="D59" s="37"/>
      <c r="E59" s="360"/>
      <c r="F59" s="360"/>
      <c r="G59" s="360"/>
      <c r="H59" s="361"/>
      <c r="I59" s="361"/>
    </row>
    <row r="60" spans="1:9" s="3" customFormat="1" ht="30" customHeight="1" thickBot="1" thickTop="1">
      <c r="A60" s="1" t="s">
        <v>1065</v>
      </c>
      <c r="B60" s="2"/>
      <c r="D60" s="443" t="s">
        <v>402</v>
      </c>
      <c r="E60" s="444"/>
      <c r="F60" s="444"/>
      <c r="G60" s="445"/>
      <c r="H60" s="452" t="s">
        <v>914</v>
      </c>
      <c r="I60" s="453"/>
    </row>
    <row r="61" spans="1:9" s="5" customFormat="1" ht="19.5" customHeight="1" thickTop="1">
      <c r="A61" s="373">
        <v>7.5</v>
      </c>
      <c r="B61" s="4" t="s">
        <v>1006</v>
      </c>
      <c r="D61" s="6" t="s">
        <v>430</v>
      </c>
      <c r="E61" s="6">
        <v>1999</v>
      </c>
      <c r="F61" s="6">
        <v>2000</v>
      </c>
      <c r="G61" s="7">
        <v>2001</v>
      </c>
      <c r="H61" s="6">
        <v>2005</v>
      </c>
      <c r="I61" s="6">
        <v>2010</v>
      </c>
    </row>
    <row r="62" spans="1:9" s="13" customFormat="1" ht="7.5" customHeight="1">
      <c r="A62" s="8"/>
      <c r="B62" s="43"/>
      <c r="C62" s="44"/>
      <c r="D62" s="10"/>
      <c r="E62" s="11"/>
      <c r="F62" s="11"/>
      <c r="G62" s="11"/>
      <c r="H62" s="12"/>
      <c r="I62" s="12"/>
    </row>
    <row r="63" spans="1:9" s="20" customFormat="1" ht="42" customHeight="1">
      <c r="A63" s="49"/>
      <c r="B63" s="33" t="s">
        <v>1007</v>
      </c>
      <c r="C63" s="16" t="s">
        <v>1008</v>
      </c>
      <c r="D63" s="87"/>
      <c r="E63" s="331"/>
      <c r="F63" s="331"/>
      <c r="G63" s="331"/>
      <c r="H63" s="337"/>
      <c r="I63" s="337"/>
    </row>
    <row r="64" spans="1:9" ht="15" customHeight="1">
      <c r="A64" s="58"/>
      <c r="B64" s="21"/>
      <c r="C64" s="59" t="s">
        <v>252</v>
      </c>
      <c r="D64" s="304">
        <v>4.02</v>
      </c>
      <c r="E64" s="132">
        <v>4.21</v>
      </c>
      <c r="F64" s="132">
        <v>4.3</v>
      </c>
      <c r="G64" s="132">
        <v>4.56</v>
      </c>
      <c r="H64" s="391"/>
      <c r="I64" s="392"/>
    </row>
    <row r="65" spans="1:9" ht="30" customHeight="1">
      <c r="A65" s="58"/>
      <c r="B65" s="21"/>
      <c r="C65" s="59" t="s">
        <v>1376</v>
      </c>
      <c r="D65" s="304">
        <v>6.09</v>
      </c>
      <c r="E65" s="132">
        <v>5.13</v>
      </c>
      <c r="F65" s="132">
        <v>5.24</v>
      </c>
      <c r="G65" s="132">
        <v>5.46</v>
      </c>
      <c r="H65" s="391"/>
      <c r="I65" s="392"/>
    </row>
    <row r="66" spans="1:9" s="13" customFormat="1" ht="7.5" customHeight="1" thickBot="1">
      <c r="A66" s="26"/>
      <c r="B66" s="35"/>
      <c r="C66" s="36"/>
      <c r="D66" s="37"/>
      <c r="E66" s="360"/>
      <c r="F66" s="360"/>
      <c r="G66" s="360"/>
      <c r="H66" s="361"/>
      <c r="I66" s="361"/>
    </row>
    <row r="67" spans="1:9" s="13" customFormat="1" ht="7.5" customHeight="1" thickTop="1">
      <c r="A67" s="8"/>
      <c r="B67" s="43"/>
      <c r="C67" s="44"/>
      <c r="D67" s="10"/>
      <c r="E67" s="11"/>
      <c r="F67" s="11"/>
      <c r="G67" s="11"/>
      <c r="H67" s="12"/>
      <c r="I67" s="12"/>
    </row>
    <row r="68" spans="1:9" s="20" customFormat="1" ht="54.75" customHeight="1">
      <c r="A68" s="49"/>
      <c r="B68" s="33" t="s">
        <v>1074</v>
      </c>
      <c r="C68" s="16" t="s">
        <v>1377</v>
      </c>
      <c r="D68" s="87" t="s">
        <v>1118</v>
      </c>
      <c r="E68" s="130" t="s">
        <v>314</v>
      </c>
      <c r="F68" s="130" t="s">
        <v>1378</v>
      </c>
      <c r="G68" s="130" t="s">
        <v>1379</v>
      </c>
      <c r="H68" s="337"/>
      <c r="I68" s="337"/>
    </row>
    <row r="69" spans="1:9" s="13" customFormat="1" ht="7.5" customHeight="1" thickBot="1">
      <c r="A69" s="26"/>
      <c r="B69" s="35"/>
      <c r="C69" s="36"/>
      <c r="D69" s="37"/>
      <c r="E69" s="360"/>
      <c r="F69" s="360"/>
      <c r="G69" s="360"/>
      <c r="H69" s="361"/>
      <c r="I69" s="361"/>
    </row>
    <row r="70" ht="15" customHeight="1" thickTop="1"/>
    <row r="71" spans="1:9" s="5" customFormat="1" ht="19.5" customHeight="1">
      <c r="A71" s="373">
        <v>7.6</v>
      </c>
      <c r="B71" s="4" t="s">
        <v>218</v>
      </c>
      <c r="D71" s="6" t="s">
        <v>374</v>
      </c>
      <c r="E71" s="6">
        <v>2000</v>
      </c>
      <c r="F71" s="6">
        <v>2001</v>
      </c>
      <c r="G71" s="7">
        <v>2002</v>
      </c>
      <c r="H71" s="6">
        <v>2005</v>
      </c>
      <c r="I71" s="6">
        <v>2010</v>
      </c>
    </row>
    <row r="72" spans="1:9" s="13" customFormat="1" ht="7.5" customHeight="1">
      <c r="A72" s="8"/>
      <c r="B72" s="43"/>
      <c r="C72" s="44"/>
      <c r="D72" s="11"/>
      <c r="E72" s="11"/>
      <c r="F72" s="11"/>
      <c r="G72" s="11"/>
      <c r="H72" s="12"/>
      <c r="I72" s="12"/>
    </row>
    <row r="73" spans="1:9" s="20" customFormat="1" ht="54.75" customHeight="1">
      <c r="A73" s="49"/>
      <c r="B73" s="33" t="s">
        <v>1075</v>
      </c>
      <c r="C73" s="16" t="s">
        <v>714</v>
      </c>
      <c r="D73" s="463" t="s">
        <v>263</v>
      </c>
      <c r="E73" s="464"/>
      <c r="F73" s="464"/>
      <c r="G73" s="465"/>
      <c r="H73" s="337"/>
      <c r="I73" s="337"/>
    </row>
    <row r="74" spans="1:9" s="13" customFormat="1" ht="7.5" customHeight="1" thickBot="1">
      <c r="A74" s="26"/>
      <c r="B74" s="35"/>
      <c r="C74" s="36"/>
      <c r="D74" s="360"/>
      <c r="E74" s="360"/>
      <c r="F74" s="360"/>
      <c r="G74" s="360"/>
      <c r="H74" s="361"/>
      <c r="I74" s="361"/>
    </row>
    <row r="75" spans="1:9" s="13" customFormat="1" ht="7.5" customHeight="1" thickTop="1">
      <c r="A75" s="8"/>
      <c r="B75" s="43"/>
      <c r="C75" s="44"/>
      <c r="D75" s="48"/>
      <c r="E75" s="362"/>
      <c r="F75" s="362"/>
      <c r="G75" s="362"/>
      <c r="H75" s="363"/>
      <c r="I75" s="363"/>
    </row>
    <row r="76" spans="1:9" ht="15" customHeight="1">
      <c r="A76" s="58"/>
      <c r="B76" s="33" t="s">
        <v>1076</v>
      </c>
      <c r="C76" s="16" t="s">
        <v>52</v>
      </c>
      <c r="D76" s="87"/>
      <c r="E76" s="313"/>
      <c r="F76" s="80"/>
      <c r="G76" s="80"/>
      <c r="H76" s="81"/>
      <c r="I76" s="81"/>
    </row>
    <row r="77" spans="1:9" ht="15" customHeight="1">
      <c r="A77" s="58"/>
      <c r="B77" s="21"/>
      <c r="C77" s="59" t="s">
        <v>740</v>
      </c>
      <c r="D77" s="342">
        <v>394</v>
      </c>
      <c r="E77" s="343">
        <v>177.449</v>
      </c>
      <c r="F77" s="343">
        <v>236.055</v>
      </c>
      <c r="G77" s="343">
        <v>213.253</v>
      </c>
      <c r="H77" s="329"/>
      <c r="I77" s="330"/>
    </row>
    <row r="78" spans="1:9" ht="39.75" customHeight="1">
      <c r="A78" s="58"/>
      <c r="B78" s="21"/>
      <c r="C78" s="59" t="s">
        <v>739</v>
      </c>
      <c r="D78" s="87" t="s">
        <v>1118</v>
      </c>
      <c r="E78" s="331" t="s">
        <v>1118</v>
      </c>
      <c r="F78" s="331" t="s">
        <v>1118</v>
      </c>
      <c r="G78" s="331" t="s">
        <v>1118</v>
      </c>
      <c r="H78" s="329"/>
      <c r="I78" s="330"/>
    </row>
    <row r="79" spans="1:9" s="13" customFormat="1" ht="7.5" customHeight="1" thickBot="1">
      <c r="A79" s="26"/>
      <c r="B79" s="35"/>
      <c r="C79" s="36"/>
      <c r="D79" s="37"/>
      <c r="E79" s="360"/>
      <c r="F79" s="360"/>
      <c r="G79" s="360"/>
      <c r="H79" s="361"/>
      <c r="I79" s="361"/>
    </row>
    <row r="80" spans="1:9" s="13" customFormat="1" ht="7.5" customHeight="1" thickTop="1">
      <c r="A80" s="8"/>
      <c r="B80" s="43"/>
      <c r="C80" s="44"/>
      <c r="D80" s="10"/>
      <c r="E80" s="11"/>
      <c r="F80" s="11"/>
      <c r="G80" s="11"/>
      <c r="H80" s="12"/>
      <c r="I80" s="12"/>
    </row>
    <row r="81" spans="1:9" ht="15" customHeight="1">
      <c r="A81" s="58"/>
      <c r="B81" s="33" t="s">
        <v>1077</v>
      </c>
      <c r="C81" s="16" t="s">
        <v>388</v>
      </c>
      <c r="D81" s="84" t="s">
        <v>1078</v>
      </c>
      <c r="E81" s="80" t="s">
        <v>1078</v>
      </c>
      <c r="F81" s="80" t="s">
        <v>387</v>
      </c>
      <c r="G81" s="80" t="s">
        <v>387</v>
      </c>
      <c r="H81" s="81"/>
      <c r="I81" s="81"/>
    </row>
    <row r="82" spans="1:9" s="13" customFormat="1" ht="7.5" customHeight="1" thickBot="1">
      <c r="A82" s="26"/>
      <c r="B82" s="35"/>
      <c r="C82" s="36"/>
      <c r="D82" s="37"/>
      <c r="E82" s="360"/>
      <c r="F82" s="360"/>
      <c r="G82" s="360"/>
      <c r="H82" s="361"/>
      <c r="I82" s="361"/>
    </row>
    <row r="83" spans="1:9" s="3" customFormat="1" ht="30" customHeight="1" thickBot="1" thickTop="1">
      <c r="A83" s="1" t="s">
        <v>1065</v>
      </c>
      <c r="B83" s="2"/>
      <c r="D83" s="443" t="s">
        <v>402</v>
      </c>
      <c r="E83" s="444"/>
      <c r="F83" s="444"/>
      <c r="G83" s="445"/>
      <c r="H83" s="452" t="s">
        <v>914</v>
      </c>
      <c r="I83" s="453"/>
    </row>
    <row r="84" spans="1:9" s="5" customFormat="1" ht="19.5" customHeight="1" thickTop="1">
      <c r="A84" s="373">
        <v>7.6</v>
      </c>
      <c r="B84" s="4" t="s">
        <v>1066</v>
      </c>
      <c r="D84" s="6" t="s">
        <v>591</v>
      </c>
      <c r="E84" s="6">
        <v>1998</v>
      </c>
      <c r="F84" s="6">
        <v>1999</v>
      </c>
      <c r="G84" s="7">
        <v>2000</v>
      </c>
      <c r="H84" s="6">
        <v>2005</v>
      </c>
      <c r="I84" s="6">
        <v>2010</v>
      </c>
    </row>
    <row r="85" spans="1:9" s="13" customFormat="1" ht="7.5" customHeight="1">
      <c r="A85" s="8"/>
      <c r="B85" s="43"/>
      <c r="C85" s="44"/>
      <c r="D85" s="10"/>
      <c r="E85" s="11"/>
      <c r="F85" s="11"/>
      <c r="G85" s="11"/>
      <c r="H85" s="12"/>
      <c r="I85" s="12"/>
    </row>
    <row r="86" spans="1:9" ht="30" customHeight="1">
      <c r="A86" s="58"/>
      <c r="B86" s="33" t="s">
        <v>1079</v>
      </c>
      <c r="C86" s="16" t="s">
        <v>675</v>
      </c>
      <c r="D86" s="125">
        <v>0.037</v>
      </c>
      <c r="E86" s="71">
        <v>0.047</v>
      </c>
      <c r="F86" s="331" t="s">
        <v>1118</v>
      </c>
      <c r="G86" s="331" t="s">
        <v>1118</v>
      </c>
      <c r="H86" s="81"/>
      <c r="I86" s="81"/>
    </row>
    <row r="87" spans="1:9" s="13" customFormat="1" ht="7.5" customHeight="1" thickBot="1">
      <c r="A87" s="26"/>
      <c r="B87" s="35"/>
      <c r="C87" s="36"/>
      <c r="D87" s="37"/>
      <c r="E87" s="360"/>
      <c r="F87" s="360"/>
      <c r="G87" s="360"/>
      <c r="H87" s="361"/>
      <c r="I87" s="361"/>
    </row>
    <row r="88" spans="1:9" s="3" customFormat="1" ht="30" customHeight="1" thickTop="1">
      <c r="A88" s="126" t="s">
        <v>676</v>
      </c>
      <c r="B88" s="126"/>
      <c r="C88" s="126"/>
      <c r="D88" s="126"/>
      <c r="E88" s="126"/>
      <c r="F88" s="126"/>
      <c r="G88" s="126"/>
      <c r="H88" s="475"/>
      <c r="I88" s="475"/>
    </row>
    <row r="89" spans="1:9" s="5" customFormat="1" ht="19.5" customHeight="1">
      <c r="A89" s="116">
        <v>7.7</v>
      </c>
      <c r="B89" s="4" t="s">
        <v>1087</v>
      </c>
      <c r="D89" s="6" t="s">
        <v>591</v>
      </c>
      <c r="E89" s="6">
        <v>1999</v>
      </c>
      <c r="F89" s="6">
        <v>2000</v>
      </c>
      <c r="G89" s="7">
        <v>2001</v>
      </c>
      <c r="H89" s="6">
        <v>2005</v>
      </c>
      <c r="I89" s="6">
        <v>2010</v>
      </c>
    </row>
    <row r="90" spans="1:9" s="13" customFormat="1" ht="7.5" customHeight="1">
      <c r="A90" s="8"/>
      <c r="B90" s="43"/>
      <c r="C90" s="44"/>
      <c r="D90" s="11"/>
      <c r="E90" s="11"/>
      <c r="F90" s="11"/>
      <c r="G90" s="11"/>
      <c r="H90" s="12"/>
      <c r="I90" s="12"/>
    </row>
    <row r="91" spans="1:9" s="20" customFormat="1" ht="43.5" customHeight="1">
      <c r="A91" s="49"/>
      <c r="B91" s="33" t="s">
        <v>677</v>
      </c>
      <c r="C91" s="16" t="s">
        <v>678</v>
      </c>
      <c r="D91" s="463" t="s">
        <v>263</v>
      </c>
      <c r="E91" s="464"/>
      <c r="F91" s="464"/>
      <c r="G91" s="465"/>
      <c r="H91" s="364"/>
      <c r="I91" s="364"/>
    </row>
    <row r="92" spans="1:9" s="13" customFormat="1" ht="7.5" customHeight="1" thickBot="1">
      <c r="A92" s="26"/>
      <c r="B92" s="35"/>
      <c r="C92" s="36"/>
      <c r="D92" s="360"/>
      <c r="E92" s="360"/>
      <c r="F92" s="360"/>
      <c r="G92" s="360"/>
      <c r="H92" s="361"/>
      <c r="I92" s="361"/>
    </row>
    <row r="93" spans="1:9" s="13" customFormat="1" ht="7.5" customHeight="1" thickTop="1">
      <c r="A93" s="8"/>
      <c r="B93" s="43"/>
      <c r="C93" s="44"/>
      <c r="D93" s="11"/>
      <c r="E93" s="11"/>
      <c r="F93" s="11"/>
      <c r="G93" s="11"/>
      <c r="H93" s="12"/>
      <c r="I93" s="12"/>
    </row>
    <row r="94" spans="1:9" s="20" customFormat="1" ht="43.5" customHeight="1">
      <c r="A94" s="49"/>
      <c r="B94" s="33" t="s">
        <v>679</v>
      </c>
      <c r="C94" s="16" t="s">
        <v>680</v>
      </c>
      <c r="D94" s="463" t="s">
        <v>263</v>
      </c>
      <c r="E94" s="464"/>
      <c r="F94" s="464"/>
      <c r="G94" s="465"/>
      <c r="H94" s="364"/>
      <c r="I94" s="364"/>
    </row>
    <row r="95" spans="1:9" s="13" customFormat="1" ht="7.5" customHeight="1" thickBot="1">
      <c r="A95" s="26"/>
      <c r="B95" s="35"/>
      <c r="C95" s="36"/>
      <c r="D95" s="360"/>
      <c r="E95" s="360"/>
      <c r="F95" s="360"/>
      <c r="G95" s="360"/>
      <c r="H95" s="361"/>
      <c r="I95" s="361"/>
    </row>
    <row r="96" ht="15" customHeight="1" thickTop="1"/>
    <row r="97" spans="1:9" s="5" customFormat="1" ht="19.5" customHeight="1">
      <c r="A97" s="116">
        <v>7.8</v>
      </c>
      <c r="B97" s="4" t="s">
        <v>1088</v>
      </c>
      <c r="D97" s="6">
        <v>1998</v>
      </c>
      <c r="E97" s="6">
        <v>1999</v>
      </c>
      <c r="F97" s="6">
        <v>2000</v>
      </c>
      <c r="G97" s="7">
        <v>2001</v>
      </c>
      <c r="H97" s="6">
        <v>2005</v>
      </c>
      <c r="I97" s="6">
        <v>2010</v>
      </c>
    </row>
    <row r="98" spans="1:9" s="13" customFormat="1" ht="7.5" customHeight="1">
      <c r="A98" s="8"/>
      <c r="B98" s="43"/>
      <c r="C98" s="44"/>
      <c r="D98" s="11"/>
      <c r="E98" s="11"/>
      <c r="F98" s="11"/>
      <c r="G98" s="11"/>
      <c r="H98" s="12"/>
      <c r="I98" s="12"/>
    </row>
    <row r="99" spans="1:9" s="20" customFormat="1" ht="57.75" customHeight="1">
      <c r="A99" s="49"/>
      <c r="B99" s="33" t="s">
        <v>681</v>
      </c>
      <c r="C99" s="16" t="s">
        <v>1224</v>
      </c>
      <c r="D99" s="11"/>
      <c r="E99" s="11"/>
      <c r="F99" s="11"/>
      <c r="G99" s="11"/>
      <c r="H99" s="364"/>
      <c r="I99" s="364"/>
    </row>
    <row r="100" spans="1:9" ht="15" customHeight="1">
      <c r="A100" s="58"/>
      <c r="B100" s="21"/>
      <c r="C100" s="59" t="s">
        <v>682</v>
      </c>
      <c r="D100" s="71">
        <f>84/132</f>
        <v>0.6363636363636364</v>
      </c>
      <c r="E100" s="71">
        <f>170/263</f>
        <v>0.6463878326996197</v>
      </c>
      <c r="F100" s="71">
        <f>362/471</f>
        <v>0.7685774946921444</v>
      </c>
      <c r="G100" s="71">
        <f>282/492</f>
        <v>0.573170731707317</v>
      </c>
      <c r="H100" s="329"/>
      <c r="I100" s="330"/>
    </row>
    <row r="101" spans="1:9" ht="15" customHeight="1">
      <c r="A101" s="58"/>
      <c r="B101" s="21"/>
      <c r="C101" s="59" t="s">
        <v>683</v>
      </c>
      <c r="D101" s="71">
        <f>22/132</f>
        <v>0.16666666666666666</v>
      </c>
      <c r="E101" s="71">
        <f>71/263</f>
        <v>0.26996197718631176</v>
      </c>
      <c r="F101" s="71">
        <f>84/471</f>
        <v>0.17834394904458598</v>
      </c>
      <c r="G101" s="71">
        <f>169/492</f>
        <v>0.3434959349593496</v>
      </c>
      <c r="H101" s="329"/>
      <c r="I101" s="330"/>
    </row>
    <row r="102" spans="1:9" ht="15" customHeight="1">
      <c r="A102" s="58"/>
      <c r="B102" s="21"/>
      <c r="C102" s="59" t="s">
        <v>684</v>
      </c>
      <c r="D102" s="71">
        <f>3/132</f>
        <v>0.022727272727272728</v>
      </c>
      <c r="E102" s="71">
        <f>11/263</f>
        <v>0.04182509505703422</v>
      </c>
      <c r="F102" s="71">
        <f>0/471</f>
        <v>0</v>
      </c>
      <c r="G102" s="71">
        <f>0/492</f>
        <v>0</v>
      </c>
      <c r="H102" s="337"/>
      <c r="I102" s="337"/>
    </row>
    <row r="103" spans="1:9" ht="15" customHeight="1">
      <c r="A103" s="58"/>
      <c r="B103" s="21"/>
      <c r="C103" s="59" t="s">
        <v>1277</v>
      </c>
      <c r="D103" s="71">
        <f>13/132</f>
        <v>0.09848484848484848</v>
      </c>
      <c r="E103" s="71">
        <f>3/263</f>
        <v>0.011406844106463879</v>
      </c>
      <c r="F103" s="71">
        <f>1/471</f>
        <v>0.0021231422505307855</v>
      </c>
      <c r="G103" s="71">
        <f>0/492</f>
        <v>0</v>
      </c>
      <c r="H103" s="337"/>
      <c r="I103" s="337"/>
    </row>
    <row r="104" spans="1:9" ht="15" customHeight="1">
      <c r="A104" s="58"/>
      <c r="B104" s="21"/>
      <c r="C104" s="59" t="s">
        <v>1278</v>
      </c>
      <c r="D104" s="71">
        <f>10/132</f>
        <v>0.07575757575757576</v>
      </c>
      <c r="E104" s="71">
        <f>8/263</f>
        <v>0.030418250950570342</v>
      </c>
      <c r="F104" s="71">
        <f>18/471</f>
        <v>0.03821656050955414</v>
      </c>
      <c r="G104" s="71">
        <f>16/492</f>
        <v>0.032520325203252036</v>
      </c>
      <c r="H104" s="337"/>
      <c r="I104" s="337"/>
    </row>
    <row r="105" spans="1:9" s="13" customFormat="1" ht="7.5" customHeight="1" thickBot="1">
      <c r="A105" s="26"/>
      <c r="B105" s="35"/>
      <c r="C105" s="36"/>
      <c r="D105" s="360"/>
      <c r="E105" s="360"/>
      <c r="F105" s="360"/>
      <c r="G105" s="360"/>
      <c r="H105" s="361"/>
      <c r="I105" s="361"/>
    </row>
    <row r="106" spans="1:9" s="3" customFormat="1" ht="30" customHeight="1" thickBot="1" thickTop="1">
      <c r="A106" s="126" t="s">
        <v>1279</v>
      </c>
      <c r="B106" s="126"/>
      <c r="C106" s="126"/>
      <c r="D106" s="443" t="s">
        <v>402</v>
      </c>
      <c r="E106" s="444"/>
      <c r="F106" s="444"/>
      <c r="G106" s="445"/>
      <c r="H106" s="452" t="s">
        <v>914</v>
      </c>
      <c r="I106" s="453"/>
    </row>
    <row r="107" spans="1:9" s="5" customFormat="1" ht="19.5" customHeight="1" thickTop="1">
      <c r="A107" s="373">
        <v>7.9</v>
      </c>
      <c r="B107" s="4" t="s">
        <v>1280</v>
      </c>
      <c r="D107" s="6">
        <v>1988</v>
      </c>
      <c r="E107" s="6">
        <v>1992</v>
      </c>
      <c r="F107" s="6">
        <v>1996</v>
      </c>
      <c r="G107" s="7">
        <v>2000</v>
      </c>
      <c r="H107" s="6">
        <v>2005</v>
      </c>
      <c r="I107" s="6">
        <v>2010</v>
      </c>
    </row>
    <row r="108" spans="1:9" s="13" customFormat="1" ht="7.5" customHeight="1">
      <c r="A108" s="8"/>
      <c r="B108" s="43"/>
      <c r="C108" s="44"/>
      <c r="D108" s="11"/>
      <c r="E108" s="11"/>
      <c r="F108" s="11"/>
      <c r="G108" s="11"/>
      <c r="H108" s="12"/>
      <c r="I108" s="12"/>
    </row>
    <row r="109" spans="1:9" ht="15" customHeight="1">
      <c r="A109" s="58"/>
      <c r="B109" s="33" t="s">
        <v>1281</v>
      </c>
      <c r="C109" s="16" t="s">
        <v>297</v>
      </c>
      <c r="D109" s="313"/>
      <c r="E109" s="313"/>
      <c r="F109" s="80"/>
      <c r="G109" s="80"/>
      <c r="H109" s="81"/>
      <c r="I109" s="81"/>
    </row>
    <row r="110" spans="1:9" ht="15" customHeight="1">
      <c r="A110" s="58"/>
      <c r="B110" s="21"/>
      <c r="C110" s="59" t="s">
        <v>298</v>
      </c>
      <c r="D110" s="313"/>
      <c r="E110" s="313"/>
      <c r="F110" s="80"/>
      <c r="G110" s="80"/>
      <c r="H110" s="329"/>
      <c r="I110" s="330"/>
    </row>
    <row r="111" spans="1:9" ht="15" customHeight="1">
      <c r="A111" s="58"/>
      <c r="B111" s="21"/>
      <c r="C111" s="59" t="s">
        <v>1389</v>
      </c>
      <c r="D111" s="331" t="s">
        <v>1118</v>
      </c>
      <c r="E111" s="71">
        <v>0.6262</v>
      </c>
      <c r="F111" s="71">
        <v>0.6997</v>
      </c>
      <c r="G111" s="71">
        <v>0.7105</v>
      </c>
      <c r="H111" s="329"/>
      <c r="I111" s="330"/>
    </row>
    <row r="112" spans="1:9" ht="15" customHeight="1">
      <c r="A112" s="58"/>
      <c r="B112" s="21"/>
      <c r="C112" s="59" t="s">
        <v>1390</v>
      </c>
      <c r="D112" s="331" t="s">
        <v>1118</v>
      </c>
      <c r="E112" s="71">
        <v>0.6207</v>
      </c>
      <c r="F112" s="71">
        <v>0.7092</v>
      </c>
      <c r="G112" s="71">
        <v>0.702</v>
      </c>
      <c r="H112" s="329"/>
      <c r="I112" s="330"/>
    </row>
    <row r="113" spans="1:9" ht="39.75" customHeight="1">
      <c r="A113" s="58"/>
      <c r="B113" s="21"/>
      <c r="C113" s="59" t="s">
        <v>652</v>
      </c>
      <c r="D113" s="331" t="s">
        <v>1118</v>
      </c>
      <c r="E113" s="331" t="s">
        <v>1118</v>
      </c>
      <c r="F113" s="131" t="s">
        <v>1383</v>
      </c>
      <c r="G113" s="131" t="s">
        <v>1381</v>
      </c>
      <c r="H113" s="329"/>
      <c r="I113" s="330"/>
    </row>
    <row r="114" spans="1:9" s="13" customFormat="1" ht="7.5" customHeight="1" thickBot="1">
      <c r="A114" s="26"/>
      <c r="B114" s="35"/>
      <c r="C114" s="36"/>
      <c r="D114" s="360"/>
      <c r="E114" s="360"/>
      <c r="F114" s="360"/>
      <c r="G114" s="360"/>
      <c r="H114" s="361"/>
      <c r="I114" s="361"/>
    </row>
    <row r="115" spans="1:9" s="13" customFormat="1" ht="7.5" customHeight="1" thickTop="1">
      <c r="A115" s="8"/>
      <c r="B115" s="43"/>
      <c r="C115" s="44"/>
      <c r="D115" s="362"/>
      <c r="E115" s="362"/>
      <c r="F115" s="362"/>
      <c r="G115" s="362"/>
      <c r="H115" s="363"/>
      <c r="I115" s="363"/>
    </row>
    <row r="116" spans="1:9" ht="30" customHeight="1">
      <c r="A116" s="58"/>
      <c r="B116" s="33" t="s">
        <v>35</v>
      </c>
      <c r="C116" s="16" t="s">
        <v>36</v>
      </c>
      <c r="D116" s="313"/>
      <c r="E116" s="313"/>
      <c r="F116" s="80"/>
      <c r="G116" s="80"/>
      <c r="H116" s="81"/>
      <c r="I116" s="81"/>
    </row>
    <row r="117" spans="1:9" ht="15" customHeight="1">
      <c r="A117" s="58"/>
      <c r="B117" s="21"/>
      <c r="C117" s="59" t="s">
        <v>37</v>
      </c>
      <c r="D117" s="313"/>
      <c r="E117" s="313"/>
      <c r="F117" s="80"/>
      <c r="G117" s="80"/>
      <c r="H117" s="329"/>
      <c r="I117" s="330"/>
    </row>
    <row r="118" spans="1:9" ht="15" customHeight="1">
      <c r="A118" s="58"/>
      <c r="B118" s="21"/>
      <c r="C118" s="59" t="s">
        <v>1389</v>
      </c>
      <c r="D118" s="331" t="s">
        <v>1118</v>
      </c>
      <c r="E118" s="71">
        <v>0.8251</v>
      </c>
      <c r="F118" s="71">
        <v>0.6486</v>
      </c>
      <c r="G118" s="71">
        <v>0.6623</v>
      </c>
      <c r="H118" s="329"/>
      <c r="I118" s="330"/>
    </row>
    <row r="119" spans="1:9" ht="15" customHeight="1">
      <c r="A119" s="58"/>
      <c r="B119" s="21"/>
      <c r="C119" s="59" t="s">
        <v>1390</v>
      </c>
      <c r="D119" s="331" t="s">
        <v>1118</v>
      </c>
      <c r="E119" s="71">
        <v>0.8314</v>
      </c>
      <c r="F119" s="71">
        <v>0.674</v>
      </c>
      <c r="G119" s="71">
        <v>0.7014</v>
      </c>
      <c r="H119" s="329"/>
      <c r="I119" s="330"/>
    </row>
    <row r="120" spans="1:9" ht="27.75" customHeight="1">
      <c r="A120" s="58"/>
      <c r="B120" s="21"/>
      <c r="C120" s="59" t="s">
        <v>192</v>
      </c>
      <c r="D120" s="331" t="s">
        <v>1118</v>
      </c>
      <c r="E120" s="331" t="s">
        <v>1118</v>
      </c>
      <c r="F120" s="130" t="s">
        <v>1073</v>
      </c>
      <c r="G120" s="130" t="s">
        <v>1382</v>
      </c>
      <c r="H120" s="329"/>
      <c r="I120" s="330"/>
    </row>
    <row r="121" spans="1:9" s="13" customFormat="1" ht="7.5" customHeight="1" thickBot="1">
      <c r="A121" s="26"/>
      <c r="B121" s="35"/>
      <c r="C121" s="36"/>
      <c r="D121" s="360"/>
      <c r="E121" s="360"/>
      <c r="F121" s="360"/>
      <c r="G121" s="360"/>
      <c r="H121" s="361"/>
      <c r="I121" s="361"/>
    </row>
    <row r="122" spans="1:9" s="13" customFormat="1" ht="7.5" customHeight="1" thickTop="1">
      <c r="A122" s="8"/>
      <c r="B122" s="43"/>
      <c r="C122" s="44"/>
      <c r="D122" s="11"/>
      <c r="E122" s="11"/>
      <c r="F122" s="11"/>
      <c r="G122" s="11"/>
      <c r="H122" s="12"/>
      <c r="I122" s="12"/>
    </row>
    <row r="123" spans="1:9" ht="30" customHeight="1">
      <c r="A123" s="58"/>
      <c r="B123" s="33" t="s">
        <v>38</v>
      </c>
      <c r="C123" s="16" t="s">
        <v>39</v>
      </c>
      <c r="D123" s="313"/>
      <c r="E123" s="313"/>
      <c r="F123" s="80"/>
      <c r="G123" s="80"/>
      <c r="H123" s="81"/>
      <c r="I123" s="81"/>
    </row>
    <row r="124" spans="1:9" ht="15" customHeight="1">
      <c r="A124" s="58"/>
      <c r="B124" s="21"/>
      <c r="C124" s="59" t="s">
        <v>376</v>
      </c>
      <c r="D124" s="331" t="s">
        <v>1118</v>
      </c>
      <c r="E124" s="71">
        <v>0.5167</v>
      </c>
      <c r="F124" s="71">
        <v>0.4538</v>
      </c>
      <c r="G124" s="71">
        <v>0.4706</v>
      </c>
      <c r="H124" s="329"/>
      <c r="I124" s="330"/>
    </row>
    <row r="125" spans="1:9" ht="15" customHeight="1">
      <c r="A125" s="58"/>
      <c r="B125" s="21"/>
      <c r="C125" s="59" t="s">
        <v>377</v>
      </c>
      <c r="D125" s="331" t="s">
        <v>1118</v>
      </c>
      <c r="E125" s="71">
        <v>0.516</v>
      </c>
      <c r="F125" s="71">
        <v>0.478</v>
      </c>
      <c r="G125" s="71">
        <v>0.4924</v>
      </c>
      <c r="H125" s="329"/>
      <c r="I125" s="330"/>
    </row>
    <row r="126" spans="1:9" s="13" customFormat="1" ht="7.5" customHeight="1" thickBot="1">
      <c r="A126" s="26"/>
      <c r="B126" s="35"/>
      <c r="C126" s="36"/>
      <c r="D126" s="360"/>
      <c r="E126" s="360"/>
      <c r="F126" s="360"/>
      <c r="G126" s="360"/>
      <c r="H126" s="361"/>
      <c r="I126" s="361"/>
    </row>
    <row r="127" spans="1:9" s="3" customFormat="1" ht="30" customHeight="1" thickBot="1" thickTop="1">
      <c r="A127" s="126" t="s">
        <v>50</v>
      </c>
      <c r="B127" s="126"/>
      <c r="C127" s="126"/>
      <c r="D127" s="443" t="s">
        <v>402</v>
      </c>
      <c r="E127" s="444"/>
      <c r="F127" s="444"/>
      <c r="G127" s="445"/>
      <c r="H127" s="452" t="s">
        <v>914</v>
      </c>
      <c r="I127" s="453"/>
    </row>
    <row r="128" spans="1:9" s="5" customFormat="1" ht="19.5" customHeight="1" thickTop="1">
      <c r="A128" s="387">
        <v>7.1</v>
      </c>
      <c r="B128" s="4" t="s">
        <v>40</v>
      </c>
      <c r="D128" s="6">
        <v>1990</v>
      </c>
      <c r="E128" s="6">
        <v>1994</v>
      </c>
      <c r="F128" s="6">
        <v>1998</v>
      </c>
      <c r="G128" s="7">
        <v>2002</v>
      </c>
      <c r="H128" s="6">
        <v>2005</v>
      </c>
      <c r="I128" s="6">
        <v>2010</v>
      </c>
    </row>
    <row r="129" spans="1:9" s="13" customFormat="1" ht="7.5" customHeight="1">
      <c r="A129" s="8"/>
      <c r="B129" s="43"/>
      <c r="C129" s="44"/>
      <c r="D129" s="11"/>
      <c r="E129" s="11"/>
      <c r="F129" s="11"/>
      <c r="G129" s="11"/>
      <c r="H129" s="12"/>
      <c r="I129" s="12"/>
    </row>
    <row r="130" spans="1:9" ht="15" customHeight="1">
      <c r="A130" s="58"/>
      <c r="B130" s="33" t="s">
        <v>41</v>
      </c>
      <c r="C130" s="16" t="s">
        <v>42</v>
      </c>
      <c r="D130" s="313"/>
      <c r="E130" s="80"/>
      <c r="F130" s="80"/>
      <c r="G130" s="80"/>
      <c r="H130" s="81"/>
      <c r="I130" s="81"/>
    </row>
    <row r="131" spans="1:9" ht="15" customHeight="1">
      <c r="A131" s="58"/>
      <c r="B131" s="21"/>
      <c r="C131" s="59" t="s">
        <v>298</v>
      </c>
      <c r="D131" s="313"/>
      <c r="E131" s="80"/>
      <c r="F131" s="80"/>
      <c r="G131" s="80"/>
      <c r="H131" s="329"/>
      <c r="I131" s="330"/>
    </row>
    <row r="132" spans="1:9" ht="15" customHeight="1">
      <c r="A132" s="58"/>
      <c r="B132" s="21"/>
      <c r="C132" s="59" t="s">
        <v>1389</v>
      </c>
      <c r="D132" s="71">
        <v>0.6283</v>
      </c>
      <c r="E132" s="71">
        <v>0.6031</v>
      </c>
      <c r="F132" s="71">
        <v>0.6854</v>
      </c>
      <c r="G132" s="71">
        <v>0.7544</v>
      </c>
      <c r="H132" s="329"/>
      <c r="I132" s="330"/>
    </row>
    <row r="133" spans="1:9" ht="15" customHeight="1">
      <c r="A133" s="58"/>
      <c r="B133" s="21"/>
      <c r="C133" s="59" t="s">
        <v>1390</v>
      </c>
      <c r="D133" s="71">
        <v>0.5922</v>
      </c>
      <c r="E133" s="71">
        <v>0.5984</v>
      </c>
      <c r="F133" s="71">
        <v>0.6934</v>
      </c>
      <c r="G133" s="71">
        <v>0.716</v>
      </c>
      <c r="H133" s="329"/>
      <c r="I133" s="330"/>
    </row>
    <row r="134" spans="1:9" ht="39.75" customHeight="1">
      <c r="A134" s="58"/>
      <c r="B134" s="21"/>
      <c r="C134" s="59" t="s">
        <v>652</v>
      </c>
      <c r="D134" s="331" t="s">
        <v>1118</v>
      </c>
      <c r="E134" s="131" t="s">
        <v>1072</v>
      </c>
      <c r="F134" s="131" t="s">
        <v>1384</v>
      </c>
      <c r="G134" s="131" t="s">
        <v>1385</v>
      </c>
      <c r="H134" s="329"/>
      <c r="I134" s="330"/>
    </row>
    <row r="135" spans="1:9" s="13" customFormat="1" ht="7.5" customHeight="1" thickBot="1">
      <c r="A135" s="26"/>
      <c r="B135" s="35"/>
      <c r="C135" s="36"/>
      <c r="D135" s="360"/>
      <c r="E135" s="360"/>
      <c r="F135" s="360"/>
      <c r="G135" s="360"/>
      <c r="H135" s="361"/>
      <c r="I135" s="361"/>
    </row>
    <row r="136" spans="1:9" s="13" customFormat="1" ht="7.5" customHeight="1" thickTop="1">
      <c r="A136" s="8"/>
      <c r="B136" s="43"/>
      <c r="C136" s="44"/>
      <c r="D136" s="11"/>
      <c r="E136" s="11"/>
      <c r="F136" s="11"/>
      <c r="G136" s="11"/>
      <c r="H136" s="12"/>
      <c r="I136" s="12"/>
    </row>
    <row r="137" spans="1:9" ht="30" customHeight="1">
      <c r="A137" s="58"/>
      <c r="B137" s="33" t="s">
        <v>43</v>
      </c>
      <c r="C137" s="16" t="s">
        <v>44</v>
      </c>
      <c r="D137" s="313"/>
      <c r="E137" s="80"/>
      <c r="F137" s="80"/>
      <c r="G137" s="80"/>
      <c r="H137" s="81"/>
      <c r="I137" s="81"/>
    </row>
    <row r="138" spans="1:9" ht="15" customHeight="1">
      <c r="A138" s="58"/>
      <c r="B138" s="21"/>
      <c r="C138" s="59" t="s">
        <v>37</v>
      </c>
      <c r="D138" s="313"/>
      <c r="E138" s="80"/>
      <c r="F138" s="80"/>
      <c r="G138" s="80"/>
      <c r="H138" s="329"/>
      <c r="I138" s="330"/>
    </row>
    <row r="139" spans="1:9" ht="15" customHeight="1">
      <c r="A139" s="58"/>
      <c r="B139" s="21"/>
      <c r="C139" s="59" t="s">
        <v>1389</v>
      </c>
      <c r="D139" s="71">
        <v>0.5394</v>
      </c>
      <c r="E139" s="71">
        <v>0.6157</v>
      </c>
      <c r="F139" s="71">
        <v>0.4557</v>
      </c>
      <c r="G139" s="71">
        <v>0.4538</v>
      </c>
      <c r="H139" s="329"/>
      <c r="I139" s="330"/>
    </row>
    <row r="140" spans="1:9" ht="15" customHeight="1">
      <c r="A140" s="58"/>
      <c r="B140" s="21"/>
      <c r="C140" s="59" t="s">
        <v>1390</v>
      </c>
      <c r="D140" s="71">
        <v>0.6008</v>
      </c>
      <c r="E140" s="71">
        <v>0.6563</v>
      </c>
      <c r="F140" s="71">
        <v>0.4951</v>
      </c>
      <c r="G140" s="71">
        <v>0.5529</v>
      </c>
      <c r="H140" s="329"/>
      <c r="I140" s="330"/>
    </row>
    <row r="141" spans="1:9" ht="27.75" customHeight="1">
      <c r="A141" s="58"/>
      <c r="B141" s="21"/>
      <c r="C141" s="59" t="s">
        <v>192</v>
      </c>
      <c r="D141" s="331" t="s">
        <v>1118</v>
      </c>
      <c r="E141" s="331" t="s">
        <v>1118</v>
      </c>
      <c r="F141" s="131" t="s">
        <v>1072</v>
      </c>
      <c r="G141" s="131" t="s">
        <v>1380</v>
      </c>
      <c r="H141" s="329"/>
      <c r="I141" s="330"/>
    </row>
    <row r="142" spans="1:9" s="13" customFormat="1" ht="7.5" customHeight="1" thickBot="1">
      <c r="A142" s="26"/>
      <c r="B142" s="35"/>
      <c r="C142" s="36"/>
      <c r="D142" s="360"/>
      <c r="E142" s="360"/>
      <c r="F142" s="360"/>
      <c r="G142" s="360"/>
      <c r="H142" s="361"/>
      <c r="I142" s="361"/>
    </row>
    <row r="143" spans="1:9" s="13" customFormat="1" ht="7.5" customHeight="1" thickTop="1">
      <c r="A143" s="8"/>
      <c r="B143" s="43"/>
      <c r="C143" s="44"/>
      <c r="D143" s="11"/>
      <c r="E143" s="11"/>
      <c r="F143" s="11"/>
      <c r="G143" s="11"/>
      <c r="H143" s="12"/>
      <c r="I143" s="12"/>
    </row>
    <row r="144" spans="1:9" ht="30" customHeight="1">
      <c r="A144" s="58"/>
      <c r="B144" s="33" t="s">
        <v>45</v>
      </c>
      <c r="C144" s="16" t="s">
        <v>46</v>
      </c>
      <c r="D144" s="313"/>
      <c r="E144" s="80"/>
      <c r="F144" s="80"/>
      <c r="G144" s="80"/>
      <c r="H144" s="81"/>
      <c r="I144" s="81"/>
    </row>
    <row r="145" spans="1:9" ht="15" customHeight="1">
      <c r="A145" s="58"/>
      <c r="B145" s="21"/>
      <c r="C145" s="59" t="s">
        <v>376</v>
      </c>
      <c r="D145" s="71">
        <v>0.3389</v>
      </c>
      <c r="E145" s="71">
        <v>0.3714</v>
      </c>
      <c r="F145" s="71">
        <v>0.3123</v>
      </c>
      <c r="G145" s="71">
        <v>0.3423</v>
      </c>
      <c r="H145" s="329"/>
      <c r="I145" s="330"/>
    </row>
    <row r="146" spans="1:9" ht="15" customHeight="1">
      <c r="A146" s="58"/>
      <c r="B146" s="21"/>
      <c r="C146" s="59" t="s">
        <v>377</v>
      </c>
      <c r="D146" s="71">
        <v>0.3558</v>
      </c>
      <c r="E146" s="71">
        <v>0.3927</v>
      </c>
      <c r="F146" s="71">
        <v>0.3433</v>
      </c>
      <c r="G146" s="71">
        <v>0.3959</v>
      </c>
      <c r="H146" s="329"/>
      <c r="I146" s="330"/>
    </row>
    <row r="147" spans="1:9" s="13" customFormat="1" ht="7.5" customHeight="1" thickBot="1">
      <c r="A147" s="26"/>
      <c r="B147" s="35"/>
      <c r="C147" s="36"/>
      <c r="D147" s="360"/>
      <c r="E147" s="360"/>
      <c r="F147" s="360"/>
      <c r="G147" s="360"/>
      <c r="H147" s="361"/>
      <c r="I147" s="361"/>
    </row>
    <row r="148" spans="1:9" s="3" customFormat="1" ht="30" customHeight="1" thickBot="1" thickTop="1">
      <c r="A148" s="126" t="s">
        <v>50</v>
      </c>
      <c r="B148" s="126"/>
      <c r="C148" s="126"/>
      <c r="D148" s="443" t="s">
        <v>402</v>
      </c>
      <c r="E148" s="444"/>
      <c r="F148" s="444"/>
      <c r="G148" s="445"/>
      <c r="H148" s="452" t="s">
        <v>914</v>
      </c>
      <c r="I148" s="453"/>
    </row>
    <row r="149" spans="1:9" s="5" customFormat="1" ht="19.5" customHeight="1" thickTop="1">
      <c r="A149" s="387">
        <v>7.11</v>
      </c>
      <c r="B149" s="4" t="s">
        <v>49</v>
      </c>
      <c r="D149" s="6" t="s">
        <v>591</v>
      </c>
      <c r="E149" s="6">
        <v>1998</v>
      </c>
      <c r="F149" s="6">
        <v>2000</v>
      </c>
      <c r="G149" s="7">
        <v>2002</v>
      </c>
      <c r="H149" s="6">
        <v>2005</v>
      </c>
      <c r="I149" s="6">
        <v>2010</v>
      </c>
    </row>
    <row r="150" spans="1:9" s="13" customFormat="1" ht="7.5" customHeight="1">
      <c r="A150" s="8"/>
      <c r="B150" s="43"/>
      <c r="C150" s="44"/>
      <c r="D150" s="10"/>
      <c r="E150" s="11"/>
      <c r="F150" s="11"/>
      <c r="G150" s="11"/>
      <c r="H150" s="12"/>
      <c r="I150" s="12"/>
    </row>
    <row r="151" spans="1:9" s="20" customFormat="1" ht="42" customHeight="1">
      <c r="A151" s="49"/>
      <c r="B151" s="33" t="s">
        <v>47</v>
      </c>
      <c r="C151" s="16" t="s">
        <v>742</v>
      </c>
      <c r="D151" s="87"/>
      <c r="E151" s="11"/>
      <c r="F151" s="11"/>
      <c r="G151" s="11"/>
      <c r="H151" s="364"/>
      <c r="I151" s="364"/>
    </row>
    <row r="152" spans="1:9" ht="15" customHeight="1">
      <c r="A152" s="58"/>
      <c r="B152" s="21"/>
      <c r="C152" s="59" t="s">
        <v>744</v>
      </c>
      <c r="D152" s="125">
        <v>0.031</v>
      </c>
      <c r="E152" s="331" t="s">
        <v>1118</v>
      </c>
      <c r="F152" s="331" t="s">
        <v>1118</v>
      </c>
      <c r="G152" s="331" t="s">
        <v>1118</v>
      </c>
      <c r="H152" s="329"/>
      <c r="I152" s="330"/>
    </row>
    <row r="153" spans="1:9" ht="15" customHeight="1">
      <c r="A153" s="58"/>
      <c r="B153" s="21"/>
      <c r="C153" s="59" t="s">
        <v>743</v>
      </c>
      <c r="D153" s="84">
        <v>0.12</v>
      </c>
      <c r="E153" s="71"/>
      <c r="F153" s="71"/>
      <c r="G153" s="71"/>
      <c r="H153" s="329"/>
      <c r="I153" s="330"/>
    </row>
    <row r="154" spans="1:9" s="13" customFormat="1" ht="7.5" customHeight="1" thickBot="1">
      <c r="A154" s="26"/>
      <c r="B154" s="35"/>
      <c r="C154" s="36"/>
      <c r="D154" s="37"/>
      <c r="E154" s="360"/>
      <c r="F154" s="360"/>
      <c r="G154" s="360"/>
      <c r="H154" s="361"/>
      <c r="I154" s="361"/>
    </row>
    <row r="155" spans="1:9" s="13" customFormat="1" ht="7.5" customHeight="1" thickTop="1">
      <c r="A155" s="8"/>
      <c r="B155" s="43"/>
      <c r="C155" s="44"/>
      <c r="D155" s="10"/>
      <c r="E155" s="11"/>
      <c r="F155" s="11"/>
      <c r="G155" s="11"/>
      <c r="H155" s="12"/>
      <c r="I155" s="12"/>
    </row>
    <row r="156" spans="1:9" s="20" customFormat="1" ht="42" customHeight="1">
      <c r="A156" s="49"/>
      <c r="B156" s="33" t="s">
        <v>48</v>
      </c>
      <c r="C156" s="16" t="s">
        <v>741</v>
      </c>
      <c r="D156" s="87"/>
      <c r="E156" s="11"/>
      <c r="F156" s="11"/>
      <c r="G156" s="11"/>
      <c r="H156" s="364"/>
      <c r="I156" s="364"/>
    </row>
    <row r="157" spans="1:9" ht="15" customHeight="1">
      <c r="A157" s="58"/>
      <c r="B157" s="21"/>
      <c r="C157" s="59" t="s">
        <v>744</v>
      </c>
      <c r="D157" s="125">
        <v>0.089</v>
      </c>
      <c r="E157" s="331" t="s">
        <v>1118</v>
      </c>
      <c r="F157" s="331" t="s">
        <v>1118</v>
      </c>
      <c r="G157" s="331" t="s">
        <v>1118</v>
      </c>
      <c r="H157" s="329"/>
      <c r="I157" s="330"/>
    </row>
    <row r="158" spans="1:9" ht="15" customHeight="1">
      <c r="A158" s="58"/>
      <c r="B158" s="21"/>
      <c r="C158" s="59" t="s">
        <v>743</v>
      </c>
      <c r="D158" s="84">
        <v>0.53</v>
      </c>
      <c r="E158" s="71"/>
      <c r="F158" s="71"/>
      <c r="G158" s="71"/>
      <c r="H158" s="329"/>
      <c r="I158" s="330"/>
    </row>
    <row r="159" spans="1:9" s="13" customFormat="1" ht="7.5" customHeight="1" thickBot="1">
      <c r="A159" s="26"/>
      <c r="B159" s="35"/>
      <c r="C159" s="36"/>
      <c r="D159" s="37"/>
      <c r="E159" s="360"/>
      <c r="F159" s="360"/>
      <c r="G159" s="360"/>
      <c r="H159" s="361"/>
      <c r="I159" s="361"/>
    </row>
    <row r="160" ht="13.5" thickTop="1"/>
  </sheetData>
  <mergeCells count="21">
    <mergeCell ref="H148:I148"/>
    <mergeCell ref="D106:G106"/>
    <mergeCell ref="H106:I106"/>
    <mergeCell ref="H60:I60"/>
    <mergeCell ref="D83:G83"/>
    <mergeCell ref="H83:I83"/>
    <mergeCell ref="H127:I127"/>
    <mergeCell ref="D127:G127"/>
    <mergeCell ref="D148:G148"/>
    <mergeCell ref="H88:I88"/>
    <mergeCell ref="H32:I32"/>
    <mergeCell ref="D60:G60"/>
    <mergeCell ref="A2:I2"/>
    <mergeCell ref="A4:I4"/>
    <mergeCell ref="A6:I6"/>
    <mergeCell ref="D11:G11"/>
    <mergeCell ref="H11:I11"/>
    <mergeCell ref="D73:G73"/>
    <mergeCell ref="D91:G91"/>
    <mergeCell ref="D94:G94"/>
    <mergeCell ref="D32:G32"/>
  </mergeCells>
  <printOptions horizontalCentered="1"/>
  <pageMargins left="0.75" right="0.75" top="0.75" bottom="0.75" header="0.5" footer="0.5"/>
  <pageSetup firstPageNumber="84" useFirstPageNumber="1" horizontalDpi="600" verticalDpi="600" orientation="landscape" r:id="rId2"/>
  <headerFooter alignWithMargins="0">
    <oddFooter>&amp;L&amp;"Arial,Bold"&amp;12&amp;P&amp;"Arial,Regular"&amp;10    &amp;"Book Antiqua,Bold Italic"&amp;14Our Government&amp;R&amp;"Arial,Bold"THE BROWARD BENCHMARKS 2002</oddFooter>
  </headerFooter>
  <rowBreaks count="8" manualBreakCount="8">
    <brk id="2" max="255" man="1"/>
    <brk id="10" max="255" man="1"/>
    <brk id="31" max="255" man="1"/>
    <brk id="59" max="255" man="1"/>
    <brk id="82" max="255" man="1"/>
    <brk id="105" max="255" man="1"/>
    <brk id="126" max="255" man="1"/>
    <brk id="147" max="255" man="1"/>
  </rowBreaks>
  <drawing r:id="rId1"/>
</worksheet>
</file>

<file path=xl/worksheets/sheet8.xml><?xml version="1.0" encoding="utf-8"?>
<worksheet xmlns="http://schemas.openxmlformats.org/spreadsheetml/2006/main" xmlns:r="http://schemas.openxmlformats.org/officeDocument/2006/relationships">
  <sheetPr codeName="Sheet8"/>
  <dimension ref="A2:I2"/>
  <sheetViews>
    <sheetView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9" width="9.7109375" style="0" customWidth="1"/>
  </cols>
  <sheetData>
    <row r="1" ht="300" customHeight="1"/>
    <row r="2" spans="1:9" ht="66" customHeight="1">
      <c r="A2" s="485" t="s">
        <v>173</v>
      </c>
      <c r="B2" s="485"/>
      <c r="C2" s="485"/>
      <c r="D2" s="485"/>
      <c r="E2" s="485"/>
      <c r="F2" s="485"/>
      <c r="G2" s="485"/>
      <c r="H2" s="485"/>
      <c r="I2" s="485"/>
    </row>
  </sheetData>
  <mergeCells count="1">
    <mergeCell ref="A2:I2"/>
  </mergeCells>
  <printOptions horizontalCentered="1"/>
  <pageMargins left="0.75" right="0.75" top="0.75" bottom="0.75" header="0.5" footer="0.5"/>
  <pageSetup firstPageNumber="93" useFirstPageNumber="1" horizontalDpi="600" verticalDpi="600" orientation="landscape" r:id="rId2"/>
  <headerFooter alignWithMargins="0">
    <oddFooter>&amp;L&amp;"Arial,Bold"&amp;12&amp;P&amp;"Arial,Regular"&amp;10    &amp;"Book Antiqua,Bold Italic"&amp;14EndNotes&amp;R&amp;"Arial,Bold"THE BROWARD BENCHMARKS 2002</oddFooter>
  </headerFooter>
  <rowBreaks count="1" manualBreakCount="1">
    <brk id="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Florida Regional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Broward Benchmarks 2002</dc:title>
  <dc:subject/>
  <dc:creator>Richard F Ogburn, Principal Planner</dc:creator>
  <cp:keywords>CCB, TBB, SFRPC</cp:keywords>
  <dc:description>www.sfrpc.com/ccb/tbbhome.htm</dc:description>
  <cp:lastModifiedBy>Richard F. Ogburn</cp:lastModifiedBy>
  <cp:lastPrinted>2003-07-01T21:45:50Z</cp:lastPrinted>
  <dcterms:created xsi:type="dcterms:W3CDTF">2000-07-07T17:45:17Z</dcterms:created>
  <dcterms:modified xsi:type="dcterms:W3CDTF">2003-07-01T21:45:53Z</dcterms:modified>
  <cp:category>The Coordinating Council of Broward (CCB)</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300376397</vt:i4>
  </property>
  <property fmtid="{D5CDD505-2E9C-101B-9397-08002B2CF9AE}" pid="3" name="_EmailSubject">
    <vt:lpwstr>TBB</vt:lpwstr>
  </property>
  <property fmtid="{D5CDD505-2E9C-101B-9397-08002B2CF9AE}" pid="4" name="_AuthorEmail">
    <vt:lpwstr>ogburn@bellsouth.net</vt:lpwstr>
  </property>
  <property fmtid="{D5CDD505-2E9C-101B-9397-08002B2CF9AE}" pid="5" name="_AuthorEmailDisplayName">
    <vt:lpwstr>Richard F. Ogburn</vt:lpwstr>
  </property>
  <property fmtid="{D5CDD505-2E9C-101B-9397-08002B2CF9AE}" pid="6" name="_PreviousAdHocReviewCycleID">
    <vt:i4>-914280170</vt:i4>
  </property>
</Properties>
</file>